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https://nepals.sharepoint.com/sites/MPP/Shared Documents/General/01 - Menstrual Pads/C - Prototype/Retention Tests on the Prototype/Tests Retention and absorption on prototypes 2024 and 2025/"/>
    </mc:Choice>
  </mc:AlternateContent>
  <xr:revisionPtr revIDLastSave="0" documentId="8_{E114FA1D-0E3B-49EF-BA4C-633E47BBD088}" xr6:coauthVersionLast="47" xr6:coauthVersionMax="47" xr10:uidLastSave="{00000000-0000-0000-0000-000000000000}"/>
  <bookViews>
    <workbookView xWindow="-108" yWindow="-108" windowWidth="23256" windowHeight="12456" firstSheet="4" activeTab="4" xr2:uid="{63D6C961-7CBE-4C5E-AFAB-0FB7AB1D4E8A}"/>
  </bookViews>
  <sheets>
    <sheet name="description prototype" sheetId="1" r:id="rId1"/>
    <sheet name="1st absorbtion test " sheetId="2" r:id="rId2"/>
    <sheet name="retention+total absorption" sheetId="3" r:id="rId3"/>
    <sheet name="results ret and tot abs" sheetId="4" r:id="rId4"/>
    <sheet name="FInal result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9" i="4" l="1"/>
  <c r="C99" i="5"/>
  <c r="D99" i="5"/>
  <c r="E99" i="5"/>
  <c r="F99" i="5"/>
  <c r="G99" i="5"/>
  <c r="H99" i="5"/>
  <c r="I99" i="5"/>
  <c r="B99" i="5"/>
  <c r="B67" i="5"/>
  <c r="C67" i="5"/>
  <c r="D67" i="5"/>
  <c r="E67" i="5"/>
  <c r="F67" i="5"/>
  <c r="G67" i="5"/>
  <c r="H67" i="5"/>
  <c r="I67" i="5"/>
  <c r="C33" i="5"/>
  <c r="D33" i="5"/>
  <c r="E33" i="5"/>
  <c r="F33" i="5"/>
  <c r="G33" i="5"/>
  <c r="H33" i="5"/>
  <c r="I33" i="5"/>
  <c r="B33" i="5"/>
  <c r="R24" i="4"/>
  <c r="S24" i="4"/>
  <c r="T24" i="4"/>
  <c r="U24" i="4"/>
  <c r="V24" i="4"/>
  <c r="W24" i="4"/>
  <c r="X24" i="4"/>
  <c r="Q24" i="4"/>
  <c r="R23" i="4"/>
  <c r="S23" i="4"/>
  <c r="T23" i="4"/>
  <c r="U23" i="4"/>
  <c r="V23" i="4"/>
  <c r="W23" i="4"/>
  <c r="X23" i="4"/>
  <c r="Q23" i="4"/>
  <c r="P24" i="4"/>
  <c r="P23" i="4"/>
  <c r="H7" i="5" l="1"/>
  <c r="D6" i="5"/>
  <c r="F6" i="5"/>
  <c r="H6" i="5"/>
  <c r="D7" i="5"/>
  <c r="E7" i="5"/>
  <c r="F7" i="5"/>
  <c r="G7" i="5"/>
  <c r="I7" i="5"/>
  <c r="B31" i="5"/>
  <c r="B30" i="5"/>
  <c r="B27" i="5"/>
  <c r="B29" i="5"/>
  <c r="B13" i="5"/>
  <c r="B12" i="5"/>
  <c r="B8" i="5"/>
  <c r="B19" i="5"/>
  <c r="B20" i="5"/>
  <c r="B25" i="5"/>
  <c r="B24" i="5"/>
  <c r="B23" i="5"/>
  <c r="B22" i="5"/>
  <c r="B21" i="5"/>
  <c r="B16" i="5"/>
  <c r="B14" i="5"/>
  <c r="B15" i="5"/>
  <c r="B28" i="5"/>
  <c r="C28" i="5"/>
  <c r="B32" i="5"/>
  <c r="C32" i="5"/>
  <c r="B26" i="5"/>
  <c r="C26" i="5"/>
  <c r="B10" i="5"/>
  <c r="B9" i="5"/>
  <c r="B11" i="5"/>
  <c r="C16" i="4" l="1"/>
  <c r="E40" i="4"/>
  <c r="Y5" i="3"/>
  <c r="Y6" i="3"/>
  <c r="Y7" i="3"/>
  <c r="Y8" i="3"/>
  <c r="Y9"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4"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L59" i="3"/>
  <c r="L58" i="3"/>
  <c r="L56" i="3"/>
  <c r="L55" i="3"/>
  <c r="I55" i="3"/>
  <c r="I53" i="3"/>
  <c r="I54" i="3"/>
  <c r="F7" i="4"/>
  <c r="G7" i="4" s="1"/>
  <c r="T16" i="4" s="1"/>
  <c r="G31" i="5" s="1"/>
  <c r="F18" i="4"/>
  <c r="G18" i="4" s="1"/>
  <c r="H18" i="4"/>
  <c r="I18" i="4" s="1"/>
  <c r="F19" i="4"/>
  <c r="G19" i="4" s="1"/>
  <c r="H19" i="4"/>
  <c r="I19" i="4" s="1"/>
  <c r="F22" i="4"/>
  <c r="G22" i="4" s="1"/>
  <c r="F43" i="4"/>
  <c r="D21" i="4"/>
  <c r="E21" i="4" s="1"/>
  <c r="D31" i="4"/>
  <c r="D19" i="5" s="1"/>
  <c r="D47" i="4"/>
  <c r="E47" i="4" s="1"/>
  <c r="X6" i="3"/>
  <c r="H8" i="4" s="1"/>
  <c r="I8" i="4" s="1"/>
  <c r="V17" i="4" s="1"/>
  <c r="I30" i="5" s="1"/>
  <c r="X7" i="3"/>
  <c r="H9" i="4" s="1"/>
  <c r="I9" i="4" s="1"/>
  <c r="X8" i="3"/>
  <c r="H10" i="4" s="1"/>
  <c r="I10" i="4" s="1"/>
  <c r="X9" i="3"/>
  <c r="H11" i="4" s="1"/>
  <c r="I11" i="4" s="1"/>
  <c r="V18" i="4" s="1"/>
  <c r="I27" i="5" s="1"/>
  <c r="X10" i="3"/>
  <c r="H12" i="4" s="1"/>
  <c r="I12" i="4" s="1"/>
  <c r="X11" i="3"/>
  <c r="H13" i="4" s="1"/>
  <c r="I13" i="4" s="1"/>
  <c r="X12" i="3"/>
  <c r="H14" i="4" s="1"/>
  <c r="I14" i="4" s="1"/>
  <c r="X13" i="3"/>
  <c r="H15" i="4" s="1"/>
  <c r="I15" i="4" s="1"/>
  <c r="V36" i="4" s="1"/>
  <c r="I28" i="5" s="1"/>
  <c r="X14" i="3"/>
  <c r="H16" i="4" s="1"/>
  <c r="I16" i="4" s="1"/>
  <c r="X15" i="3"/>
  <c r="H17" i="4" s="1"/>
  <c r="I17" i="4" s="1"/>
  <c r="V37" i="4" s="1"/>
  <c r="I32" i="5" s="1"/>
  <c r="X18" i="3"/>
  <c r="H20" i="4" s="1"/>
  <c r="I20" i="4" s="1"/>
  <c r="X19" i="3"/>
  <c r="H21" i="4" s="1"/>
  <c r="I21" i="4" s="1"/>
  <c r="X20" i="3"/>
  <c r="H22" i="4" s="1"/>
  <c r="I22" i="4" s="1"/>
  <c r="X21" i="3"/>
  <c r="H23" i="4" s="1"/>
  <c r="I23" i="4" s="1"/>
  <c r="X22" i="3"/>
  <c r="H24" i="4" s="1"/>
  <c r="I24" i="4" s="1"/>
  <c r="V41" i="4" s="1"/>
  <c r="I11" i="5" s="1"/>
  <c r="X23" i="3"/>
  <c r="H25" i="4" s="1"/>
  <c r="I25" i="4" s="1"/>
  <c r="X24" i="3"/>
  <c r="H26" i="4" s="1"/>
  <c r="I26" i="4" s="1"/>
  <c r="V20" i="4" s="1"/>
  <c r="I13" i="5" s="1"/>
  <c r="X25" i="3"/>
  <c r="H27" i="4" s="1"/>
  <c r="I27" i="4" s="1"/>
  <c r="X26" i="3"/>
  <c r="H28" i="4" s="1"/>
  <c r="I28" i="4" s="1"/>
  <c r="X28" i="3"/>
  <c r="H30" i="4" s="1"/>
  <c r="I30" i="4" s="1"/>
  <c r="X29" i="3"/>
  <c r="H31" i="4" s="1"/>
  <c r="X30" i="3"/>
  <c r="H32" i="4" s="1"/>
  <c r="I32" i="4" s="1"/>
  <c r="X32" i="3"/>
  <c r="H34" i="4" s="1"/>
  <c r="I34" i="4" s="1"/>
  <c r="V26" i="4" s="1"/>
  <c r="I18" i="5" s="1"/>
  <c r="X33" i="3"/>
  <c r="H35" i="4" s="1"/>
  <c r="X34" i="3"/>
  <c r="H36" i="4" s="1"/>
  <c r="I36" i="4" s="1"/>
  <c r="X35" i="3"/>
  <c r="H37" i="4" s="1"/>
  <c r="I37" i="4" s="1"/>
  <c r="X36" i="3"/>
  <c r="H38" i="4" s="1"/>
  <c r="X37" i="3"/>
  <c r="H39" i="4" s="1"/>
  <c r="X38" i="3"/>
  <c r="H40" i="4" s="1"/>
  <c r="I40" i="4" s="1"/>
  <c r="X39" i="3"/>
  <c r="H41" i="4" s="1"/>
  <c r="X40" i="3"/>
  <c r="H42" i="4" s="1"/>
  <c r="I42" i="4" s="1"/>
  <c r="X41" i="3"/>
  <c r="H43" i="4" s="1"/>
  <c r="X42" i="3"/>
  <c r="H44" i="4" s="1"/>
  <c r="I44" i="4" s="1"/>
  <c r="X43" i="3"/>
  <c r="H45" i="4" s="1"/>
  <c r="X44" i="3"/>
  <c r="H46" i="4" s="1"/>
  <c r="I46" i="4" s="1"/>
  <c r="X45" i="3"/>
  <c r="H47" i="4" s="1"/>
  <c r="X46" i="3"/>
  <c r="H48" i="4" s="1"/>
  <c r="I48" i="4" s="1"/>
  <c r="X47" i="3"/>
  <c r="H49" i="4" s="1"/>
  <c r="X48" i="3"/>
  <c r="H50" i="4" s="1"/>
  <c r="I50" i="4" s="1"/>
  <c r="X49" i="3"/>
  <c r="H51" i="4" s="1"/>
  <c r="X50" i="3"/>
  <c r="H52" i="4" s="1"/>
  <c r="I52" i="4" s="1"/>
  <c r="X4" i="3"/>
  <c r="H6" i="4" s="1"/>
  <c r="I6" i="4" s="1"/>
  <c r="V50" i="3"/>
  <c r="F52" i="4" s="1"/>
  <c r="G52" i="4" s="1"/>
  <c r="V5" i="3"/>
  <c r="V6" i="3"/>
  <c r="F8" i="4" s="1"/>
  <c r="G8" i="4" s="1"/>
  <c r="V7" i="3"/>
  <c r="F9" i="4" s="1"/>
  <c r="G9" i="4" s="1"/>
  <c r="V8" i="3"/>
  <c r="F10" i="4" s="1"/>
  <c r="G10" i="4" s="1"/>
  <c r="V9" i="3"/>
  <c r="F11" i="4" s="1"/>
  <c r="G11" i="4" s="1"/>
  <c r="V10" i="3"/>
  <c r="F12" i="4" s="1"/>
  <c r="G12" i="4" s="1"/>
  <c r="T19" i="4" s="1"/>
  <c r="G29" i="5" s="1"/>
  <c r="V11" i="3"/>
  <c r="F13" i="4" s="1"/>
  <c r="G13" i="4" s="1"/>
  <c r="V12" i="3"/>
  <c r="F14" i="4" s="1"/>
  <c r="G14" i="4" s="1"/>
  <c r="V13" i="3"/>
  <c r="F15" i="4" s="1"/>
  <c r="G15" i="4" s="1"/>
  <c r="V14" i="3"/>
  <c r="F16" i="4" s="1"/>
  <c r="G16" i="4" s="1"/>
  <c r="V15" i="3"/>
  <c r="F17" i="4" s="1"/>
  <c r="G17" i="4" s="1"/>
  <c r="V18" i="3"/>
  <c r="F20" i="4" s="1"/>
  <c r="G20" i="4" s="1"/>
  <c r="T39" i="4" s="1"/>
  <c r="G10" i="5" s="1"/>
  <c r="V19" i="3"/>
  <c r="F21" i="4" s="1"/>
  <c r="G21" i="4" s="1"/>
  <c r="V20" i="3"/>
  <c r="V21" i="3"/>
  <c r="F23" i="4" s="1"/>
  <c r="G23" i="4" s="1"/>
  <c r="V22" i="3"/>
  <c r="F24" i="4" s="1"/>
  <c r="G24" i="4" s="1"/>
  <c r="T41" i="4" s="1"/>
  <c r="G11" i="5" s="1"/>
  <c r="V23" i="3"/>
  <c r="F25" i="4" s="1"/>
  <c r="G25" i="4" s="1"/>
  <c r="V24" i="3"/>
  <c r="F26" i="4" s="1"/>
  <c r="G26" i="4" s="1"/>
  <c r="V25" i="3"/>
  <c r="F27" i="4" s="1"/>
  <c r="G27" i="4" s="1"/>
  <c r="V26" i="3"/>
  <c r="F28" i="4" s="1"/>
  <c r="G28" i="4" s="1"/>
  <c r="V28" i="3"/>
  <c r="F30" i="4" s="1"/>
  <c r="G30" i="4" s="1"/>
  <c r="V29" i="3"/>
  <c r="F31" i="4" s="1"/>
  <c r="F19" i="5" s="1"/>
  <c r="V30" i="3"/>
  <c r="F32" i="4" s="1"/>
  <c r="G32" i="4" s="1"/>
  <c r="V31" i="3"/>
  <c r="F33" i="4" s="1"/>
  <c r="G33" i="4" s="1"/>
  <c r="T25" i="4" s="1"/>
  <c r="G17" i="5" s="1"/>
  <c r="V32" i="3"/>
  <c r="F34" i="4" s="1"/>
  <c r="G34" i="4" s="1"/>
  <c r="T26" i="4" s="1"/>
  <c r="G18" i="5" s="1"/>
  <c r="V33" i="3"/>
  <c r="F35" i="4" s="1"/>
  <c r="V34" i="3"/>
  <c r="F36" i="4" s="1"/>
  <c r="G36" i="4" s="1"/>
  <c r="V35" i="3"/>
  <c r="F37" i="4" s="1"/>
  <c r="G37" i="4" s="1"/>
  <c r="V36" i="3"/>
  <c r="F38" i="4" s="1"/>
  <c r="G38" i="4" s="1"/>
  <c r="V37" i="3"/>
  <c r="F39" i="4" s="1"/>
  <c r="S29" i="4" s="1"/>
  <c r="F24" i="5" s="1"/>
  <c r="V38" i="3"/>
  <c r="F40" i="4" s="1"/>
  <c r="G40" i="4" s="1"/>
  <c r="V39" i="3"/>
  <c r="F41" i="4" s="1"/>
  <c r="S30" i="4" s="1"/>
  <c r="F23" i="5" s="1"/>
  <c r="V40" i="3"/>
  <c r="F42" i="4" s="1"/>
  <c r="G42" i="4" s="1"/>
  <c r="V41" i="3"/>
  <c r="V42" i="3"/>
  <c r="F44" i="4" s="1"/>
  <c r="G44" i="4" s="1"/>
  <c r="V43" i="3"/>
  <c r="F45" i="4" s="1"/>
  <c r="V44" i="3"/>
  <c r="F46" i="4" s="1"/>
  <c r="G46" i="4" s="1"/>
  <c r="V45" i="3"/>
  <c r="F47" i="4" s="1"/>
  <c r="S33" i="4" s="1"/>
  <c r="F16" i="5" s="1"/>
  <c r="V46" i="3"/>
  <c r="F48" i="4" s="1"/>
  <c r="G48" i="4" s="1"/>
  <c r="V47" i="3"/>
  <c r="F49" i="4" s="1"/>
  <c r="S34" i="4" s="1"/>
  <c r="F14" i="5" s="1"/>
  <c r="V48" i="3"/>
  <c r="F50" i="4" s="1"/>
  <c r="G50" i="4" s="1"/>
  <c r="V49" i="3"/>
  <c r="F51" i="4" s="1"/>
  <c r="V4" i="3"/>
  <c r="F6" i="4" s="1"/>
  <c r="G6" i="4" s="1"/>
  <c r="T20" i="3"/>
  <c r="D22" i="4" s="1"/>
  <c r="E22" i="4" s="1"/>
  <c r="R40" i="4" s="1"/>
  <c r="E9" i="5" s="1"/>
  <c r="T21" i="3"/>
  <c r="D23" i="4" s="1"/>
  <c r="E23" i="4" s="1"/>
  <c r="T22" i="3"/>
  <c r="D24" i="4" s="1"/>
  <c r="E24" i="4" s="1"/>
  <c r="R41" i="4" s="1"/>
  <c r="E11" i="5" s="1"/>
  <c r="T23" i="3"/>
  <c r="D25" i="4" s="1"/>
  <c r="E25" i="4" s="1"/>
  <c r="T24" i="3"/>
  <c r="D26" i="4" s="1"/>
  <c r="E26" i="4" s="1"/>
  <c r="T25" i="3"/>
  <c r="D27" i="4" s="1"/>
  <c r="E27" i="4" s="1"/>
  <c r="T26" i="3"/>
  <c r="D28" i="4" s="1"/>
  <c r="E28" i="4" s="1"/>
  <c r="T28" i="3"/>
  <c r="D30" i="4" s="1"/>
  <c r="E30" i="4" s="1"/>
  <c r="T29" i="3"/>
  <c r="T30" i="3"/>
  <c r="D32" i="4" s="1"/>
  <c r="E32" i="4" s="1"/>
  <c r="T31" i="3"/>
  <c r="D33" i="4" s="1"/>
  <c r="E33" i="4" s="1"/>
  <c r="R25" i="4" s="1"/>
  <c r="E17" i="5" s="1"/>
  <c r="T32" i="3"/>
  <c r="D34" i="4" s="1"/>
  <c r="E34" i="4" s="1"/>
  <c r="R26" i="4" s="1"/>
  <c r="E18" i="5" s="1"/>
  <c r="T33" i="3"/>
  <c r="D35" i="4" s="1"/>
  <c r="T34" i="3"/>
  <c r="D36" i="4" s="1"/>
  <c r="E36" i="4" s="1"/>
  <c r="T35" i="3"/>
  <c r="D37" i="4" s="1"/>
  <c r="E37" i="4" s="1"/>
  <c r="T36" i="3"/>
  <c r="D38" i="4" s="1"/>
  <c r="E38" i="4" s="1"/>
  <c r="T37" i="3"/>
  <c r="D39" i="4" s="1"/>
  <c r="Q29" i="4" s="1"/>
  <c r="D24" i="5" s="1"/>
  <c r="T38" i="3"/>
  <c r="D40" i="4" s="1"/>
  <c r="T39" i="3"/>
  <c r="D41" i="4" s="1"/>
  <c r="Q30" i="4" s="1"/>
  <c r="D23" i="5" s="1"/>
  <c r="T40" i="3"/>
  <c r="D42" i="4" s="1"/>
  <c r="E42" i="4" s="1"/>
  <c r="T41" i="3"/>
  <c r="D43" i="4" s="1"/>
  <c r="T42" i="3"/>
  <c r="D44" i="4" s="1"/>
  <c r="E44" i="4" s="1"/>
  <c r="T43" i="3"/>
  <c r="D45" i="4" s="1"/>
  <c r="T44" i="3"/>
  <c r="D46" i="4" s="1"/>
  <c r="E46" i="4" s="1"/>
  <c r="T45" i="3"/>
  <c r="T46" i="3"/>
  <c r="D48" i="4" s="1"/>
  <c r="E48" i="4" s="1"/>
  <c r="T47" i="3"/>
  <c r="D49" i="4" s="1"/>
  <c r="Q34" i="4" s="1"/>
  <c r="D14" i="5" s="1"/>
  <c r="T48" i="3"/>
  <c r="D50" i="4" s="1"/>
  <c r="E50" i="4" s="1"/>
  <c r="T49" i="3"/>
  <c r="D51" i="4" s="1"/>
  <c r="T50" i="3"/>
  <c r="D52" i="4" s="1"/>
  <c r="E52" i="4" s="1"/>
  <c r="T18" i="3"/>
  <c r="E20" i="4" s="1"/>
  <c r="N18" i="3"/>
  <c r="C37" i="3"/>
  <c r="B36" i="4"/>
  <c r="C36" i="4"/>
  <c r="B37" i="4"/>
  <c r="C37" i="4"/>
  <c r="P28" i="4" s="1"/>
  <c r="C25" i="5" s="1"/>
  <c r="B38" i="4"/>
  <c r="C38" i="4"/>
  <c r="B39" i="4"/>
  <c r="C39" i="4"/>
  <c r="P29" i="4" s="1"/>
  <c r="C24" i="5" s="1"/>
  <c r="B40" i="4"/>
  <c r="C40" i="4"/>
  <c r="B41" i="4"/>
  <c r="C41" i="4"/>
  <c r="P30" i="4" s="1"/>
  <c r="C23" i="5" s="1"/>
  <c r="B42" i="4"/>
  <c r="C42" i="4"/>
  <c r="B43" i="4"/>
  <c r="C43" i="4"/>
  <c r="P31" i="4" s="1"/>
  <c r="C22" i="5" s="1"/>
  <c r="B44" i="4"/>
  <c r="C44" i="4"/>
  <c r="B45" i="4"/>
  <c r="C45" i="4"/>
  <c r="P32" i="4" s="1"/>
  <c r="C21" i="5" s="1"/>
  <c r="B46" i="4"/>
  <c r="C46" i="4"/>
  <c r="B47" i="4"/>
  <c r="C47" i="4"/>
  <c r="P33" i="4" s="1"/>
  <c r="C16" i="5" s="1"/>
  <c r="B48" i="4"/>
  <c r="C48" i="4"/>
  <c r="B49" i="4"/>
  <c r="C49" i="4"/>
  <c r="P34" i="4" s="1"/>
  <c r="C14" i="5" s="1"/>
  <c r="B50" i="4"/>
  <c r="C50" i="4"/>
  <c r="B51" i="4"/>
  <c r="C51" i="4"/>
  <c r="P35" i="4" s="1"/>
  <c r="C15" i="5" s="1"/>
  <c r="B52" i="4"/>
  <c r="C52" i="4"/>
  <c r="C35" i="4"/>
  <c r="P27" i="4" s="1"/>
  <c r="C20" i="5" s="1"/>
  <c r="B35" i="4"/>
  <c r="K47" i="3"/>
  <c r="K48" i="3"/>
  <c r="K49" i="3"/>
  <c r="K50" i="3"/>
  <c r="N33" i="3"/>
  <c r="N34" i="3"/>
  <c r="N35" i="3"/>
  <c r="N36" i="3"/>
  <c r="N37" i="3"/>
  <c r="N38" i="3"/>
  <c r="N39" i="3"/>
  <c r="N40" i="3"/>
  <c r="N41" i="3"/>
  <c r="N42" i="3"/>
  <c r="N43" i="3"/>
  <c r="N44" i="3"/>
  <c r="N45" i="3"/>
  <c r="N46" i="3"/>
  <c r="N47" i="3"/>
  <c r="N48" i="3"/>
  <c r="N49" i="3"/>
  <c r="N50" i="3"/>
  <c r="K33" i="3"/>
  <c r="K34" i="3"/>
  <c r="K35" i="3"/>
  <c r="K36" i="3"/>
  <c r="K37" i="3"/>
  <c r="K38" i="3"/>
  <c r="K39" i="3"/>
  <c r="K40" i="3"/>
  <c r="K41" i="3"/>
  <c r="K42" i="3"/>
  <c r="K43" i="3"/>
  <c r="K44" i="3"/>
  <c r="K45" i="3"/>
  <c r="K46" i="3"/>
  <c r="B33" i="3"/>
  <c r="C33" i="3"/>
  <c r="B34" i="3"/>
  <c r="C34" i="3"/>
  <c r="B35" i="3"/>
  <c r="C35" i="3"/>
  <c r="B36" i="3"/>
  <c r="C36" i="3"/>
  <c r="B37" i="3"/>
  <c r="B38" i="3"/>
  <c r="C38" i="3"/>
  <c r="B39" i="3"/>
  <c r="C39" i="3"/>
  <c r="B40" i="3"/>
  <c r="C40" i="3"/>
  <c r="B41" i="3"/>
  <c r="C41" i="3"/>
  <c r="B42" i="3"/>
  <c r="C42" i="3"/>
  <c r="B43" i="3"/>
  <c r="C43" i="3"/>
  <c r="B44" i="3"/>
  <c r="C44" i="3"/>
  <c r="B45" i="3"/>
  <c r="C45" i="3"/>
  <c r="B46" i="3"/>
  <c r="C46" i="3"/>
  <c r="B47" i="3"/>
  <c r="C47" i="3"/>
  <c r="B48" i="3"/>
  <c r="C48" i="3"/>
  <c r="B49" i="3"/>
  <c r="C49" i="3"/>
  <c r="B50" i="3"/>
  <c r="C50" i="3"/>
  <c r="R39" i="4" l="1"/>
  <c r="E10" i="5" s="1"/>
  <c r="T20" i="4"/>
  <c r="G13" i="5" s="1"/>
  <c r="V19" i="4"/>
  <c r="I29" i="5" s="1"/>
  <c r="T28" i="4"/>
  <c r="G25" i="5" s="1"/>
  <c r="E49" i="4"/>
  <c r="R34" i="4" s="1"/>
  <c r="E14" i="5" s="1"/>
  <c r="R28" i="4"/>
  <c r="E25" i="5" s="1"/>
  <c r="G31" i="4"/>
  <c r="G19" i="5" s="1"/>
  <c r="Q28" i="4"/>
  <c r="D25" i="5" s="1"/>
  <c r="T21" i="4"/>
  <c r="G12" i="5" s="1"/>
  <c r="U34" i="4"/>
  <c r="H14" i="5" s="1"/>
  <c r="U30" i="4"/>
  <c r="H23" i="5" s="1"/>
  <c r="G41" i="4"/>
  <c r="T30" i="4" s="1"/>
  <c r="G23" i="5" s="1"/>
  <c r="I49" i="4"/>
  <c r="V34" i="4" s="1"/>
  <c r="I14" i="5" s="1"/>
  <c r="G51" i="4"/>
  <c r="T35" i="4" s="1"/>
  <c r="G15" i="5" s="1"/>
  <c r="S35" i="4"/>
  <c r="F15" i="5" s="1"/>
  <c r="T37" i="4"/>
  <c r="G32" i="5" s="1"/>
  <c r="G45" i="4"/>
  <c r="T32" i="4" s="1"/>
  <c r="G21" i="5" s="1"/>
  <c r="S32" i="4"/>
  <c r="F21" i="5" s="1"/>
  <c r="T17" i="4"/>
  <c r="G30" i="5" s="1"/>
  <c r="I31" i="4"/>
  <c r="I19" i="5" s="1"/>
  <c r="H19" i="5"/>
  <c r="V40" i="4"/>
  <c r="I9" i="5" s="1"/>
  <c r="G43" i="4"/>
  <c r="T31" i="4" s="1"/>
  <c r="G22" i="5" s="1"/>
  <c r="S31" i="4"/>
  <c r="F22" i="5" s="1"/>
  <c r="R33" i="4"/>
  <c r="E16" i="5" s="1"/>
  <c r="R21" i="4"/>
  <c r="E12" i="5" s="1"/>
  <c r="T36" i="4"/>
  <c r="G28" i="5" s="1"/>
  <c r="I47" i="4"/>
  <c r="V33" i="4" s="1"/>
  <c r="I16" i="5" s="1"/>
  <c r="U33" i="4"/>
  <c r="H16" i="5" s="1"/>
  <c r="I39" i="4"/>
  <c r="V29" i="4" s="1"/>
  <c r="I24" i="5" s="1"/>
  <c r="U29" i="4"/>
  <c r="H24" i="5" s="1"/>
  <c r="T40" i="4"/>
  <c r="G9" i="5" s="1"/>
  <c r="G39" i="4"/>
  <c r="T29" i="4" s="1"/>
  <c r="G24" i="5" s="1"/>
  <c r="I41" i="4"/>
  <c r="V30" i="4" s="1"/>
  <c r="I23" i="5" s="1"/>
  <c r="E51" i="4"/>
  <c r="R35" i="4" s="1"/>
  <c r="E15" i="5" s="1"/>
  <c r="Q35" i="4"/>
  <c r="D15" i="5" s="1"/>
  <c r="E43" i="4"/>
  <c r="R31" i="4" s="1"/>
  <c r="E22" i="5" s="1"/>
  <c r="Q31" i="4"/>
  <c r="D22" i="5" s="1"/>
  <c r="E35" i="4"/>
  <c r="R27" i="4" s="1"/>
  <c r="E20" i="5" s="1"/>
  <c r="Q27" i="4"/>
  <c r="D20" i="5" s="1"/>
  <c r="I38" i="4"/>
  <c r="V28" i="4" s="1"/>
  <c r="I25" i="5" s="1"/>
  <c r="U28" i="4"/>
  <c r="H25" i="5" s="1"/>
  <c r="V39" i="4"/>
  <c r="I10" i="5" s="1"/>
  <c r="V38" i="4"/>
  <c r="I26" i="5" s="1"/>
  <c r="E31" i="4"/>
  <c r="E19" i="5" s="1"/>
  <c r="G49" i="4"/>
  <c r="T34" i="4" s="1"/>
  <c r="G14" i="5" s="1"/>
  <c r="E45" i="4"/>
  <c r="R32" i="4" s="1"/>
  <c r="E21" i="5" s="1"/>
  <c r="Q32" i="4"/>
  <c r="D21" i="5" s="1"/>
  <c r="G35" i="4"/>
  <c r="T27" i="4" s="1"/>
  <c r="G20" i="5" s="1"/>
  <c r="S27" i="4"/>
  <c r="F20" i="5" s="1"/>
  <c r="I45" i="4"/>
  <c r="V32" i="4" s="1"/>
  <c r="I21" i="5" s="1"/>
  <c r="U32" i="4"/>
  <c r="H21" i="5" s="1"/>
  <c r="V21" i="4"/>
  <c r="I12" i="5" s="1"/>
  <c r="T38" i="4"/>
  <c r="G26" i="5" s="1"/>
  <c r="E41" i="4"/>
  <c r="R30" i="4" s="1"/>
  <c r="E23" i="5" s="1"/>
  <c r="R20" i="4"/>
  <c r="E13" i="5" s="1"/>
  <c r="G47" i="4"/>
  <c r="T33" i="4" s="1"/>
  <c r="G16" i="5" s="1"/>
  <c r="S28" i="4"/>
  <c r="F25" i="5" s="1"/>
  <c r="T18" i="4"/>
  <c r="G27" i="5" s="1"/>
  <c r="I51" i="4"/>
  <c r="V35" i="4" s="1"/>
  <c r="I15" i="5" s="1"/>
  <c r="U35" i="4"/>
  <c r="H15" i="5" s="1"/>
  <c r="I43" i="4"/>
  <c r="V31" i="4" s="1"/>
  <c r="I22" i="5" s="1"/>
  <c r="U31" i="4"/>
  <c r="H22" i="5" s="1"/>
  <c r="I35" i="4"/>
  <c r="V27" i="4" s="1"/>
  <c r="I20" i="5" s="1"/>
  <c r="U27" i="4"/>
  <c r="H20" i="5" s="1"/>
  <c r="Q33" i="4"/>
  <c r="D16" i="5" s="1"/>
  <c r="E39" i="4"/>
  <c r="R29" i="4" s="1"/>
  <c r="E24" i="5" s="1"/>
  <c r="K18" i="3"/>
  <c r="D6" i="2"/>
  <c r="D7" i="2"/>
  <c r="D8" i="2"/>
  <c r="D9" i="2"/>
  <c r="D10" i="2"/>
  <c r="D11" i="2"/>
  <c r="D12" i="2"/>
  <c r="D13" i="2"/>
  <c r="D14" i="2"/>
  <c r="D15" i="2"/>
  <c r="D5" i="2"/>
  <c r="C6" i="2"/>
  <c r="C7" i="2"/>
  <c r="C8" i="2"/>
  <c r="C9" i="2"/>
  <c r="C10" i="2"/>
  <c r="C11" i="2"/>
  <c r="C12" i="2"/>
  <c r="C13" i="2"/>
  <c r="C14" i="2"/>
  <c r="C15" i="2"/>
  <c r="C16" i="2"/>
  <c r="C5" i="2"/>
  <c r="U26" i="4"/>
  <c r="H18" i="5" s="1"/>
  <c r="U21" i="4"/>
  <c r="H12" i="5" s="1"/>
  <c r="U20" i="4"/>
  <c r="H13" i="5" s="1"/>
  <c r="U41" i="4"/>
  <c r="H11" i="5" s="1"/>
  <c r="N32" i="3"/>
  <c r="S26" i="4"/>
  <c r="F18" i="5" s="1"/>
  <c r="K32" i="3"/>
  <c r="Q26" i="4"/>
  <c r="D18" i="5" s="1"/>
  <c r="N31" i="3"/>
  <c r="O31" i="3" s="1"/>
  <c r="X31" i="3" s="1"/>
  <c r="H33" i="4" s="1"/>
  <c r="K31" i="3"/>
  <c r="Q25" i="4"/>
  <c r="D17" i="5" s="1"/>
  <c r="J32" i="4"/>
  <c r="K32" i="4" s="1"/>
  <c r="J33" i="4"/>
  <c r="K33" i="4" s="1"/>
  <c r="X25" i="4" s="1"/>
  <c r="J31" i="4"/>
  <c r="S25" i="4"/>
  <c r="F17" i="5" s="1"/>
  <c r="N30" i="3"/>
  <c r="K30" i="3"/>
  <c r="K31" i="4" l="1"/>
  <c r="U25" i="4"/>
  <c r="H17" i="5" s="1"/>
  <c r="I33" i="4"/>
  <c r="V25" i="4" s="1"/>
  <c r="I17" i="5" s="1"/>
  <c r="W25" i="4"/>
  <c r="C7" i="4"/>
  <c r="C8" i="4"/>
  <c r="P17" i="4" s="1"/>
  <c r="C30" i="5" s="1"/>
  <c r="C9" i="4"/>
  <c r="C10" i="4"/>
  <c r="P18" i="4" s="1"/>
  <c r="C27" i="5" s="1"/>
  <c r="C11" i="4"/>
  <c r="C12" i="4"/>
  <c r="P19" i="4" s="1"/>
  <c r="C29" i="5" s="1"/>
  <c r="C13" i="4"/>
  <c r="C14" i="4"/>
  <c r="C15" i="4"/>
  <c r="C17" i="4"/>
  <c r="C18" i="4"/>
  <c r="C19" i="4"/>
  <c r="C20" i="4"/>
  <c r="C21" i="4"/>
  <c r="C22" i="4"/>
  <c r="C23" i="4"/>
  <c r="C24" i="4"/>
  <c r="P41" i="4" s="1"/>
  <c r="C11" i="5" s="1"/>
  <c r="C25" i="4"/>
  <c r="P20" i="4" s="1"/>
  <c r="C13" i="5" s="1"/>
  <c r="C26" i="4"/>
  <c r="C27" i="4"/>
  <c r="P21" i="4" s="1"/>
  <c r="C12" i="5" s="1"/>
  <c r="C28" i="4"/>
  <c r="C29" i="4"/>
  <c r="P22" i="4" s="1"/>
  <c r="C8" i="5" s="1"/>
  <c r="C30" i="4"/>
  <c r="C31" i="4"/>
  <c r="C19" i="5" s="1"/>
  <c r="C32" i="4"/>
  <c r="C33" i="4"/>
  <c r="P25" i="4" s="1"/>
  <c r="C17" i="5" s="1"/>
  <c r="C34" i="4"/>
  <c r="P26" i="4" s="1"/>
  <c r="C18" i="5" s="1"/>
  <c r="C6" i="4"/>
  <c r="P16" i="4" s="1"/>
  <c r="C31" i="5" s="1"/>
  <c r="B7" i="4"/>
  <c r="B8" i="4"/>
  <c r="B9" i="4"/>
  <c r="B10" i="4"/>
  <c r="B11" i="4"/>
  <c r="B12" i="4"/>
  <c r="B13" i="4"/>
  <c r="B14" i="4"/>
  <c r="B15" i="4"/>
  <c r="B16" i="4"/>
  <c r="B17" i="4"/>
  <c r="B18" i="4"/>
  <c r="B19" i="4"/>
  <c r="B20" i="4"/>
  <c r="B21" i="4"/>
  <c r="B22" i="4"/>
  <c r="B23" i="4"/>
  <c r="B24" i="4"/>
  <c r="B25" i="4"/>
  <c r="B26" i="4"/>
  <c r="B27" i="4"/>
  <c r="B28" i="4"/>
  <c r="B29" i="4"/>
  <c r="B30" i="4"/>
  <c r="B31" i="4"/>
  <c r="B32" i="4"/>
  <c r="B33" i="4"/>
  <c r="O25" i="4" s="1"/>
  <c r="B17" i="5" s="1"/>
  <c r="B34" i="4"/>
  <c r="O26" i="4" s="1"/>
  <c r="B18" i="5" s="1"/>
  <c r="B6" i="4"/>
  <c r="B32" i="3"/>
  <c r="B5" i="3"/>
  <c r="B6" i="3"/>
  <c r="B7" i="3"/>
  <c r="B8" i="3"/>
  <c r="B9" i="3"/>
  <c r="B10" i="3"/>
  <c r="B11" i="3"/>
  <c r="B12" i="3"/>
  <c r="B13" i="3"/>
  <c r="B14" i="3"/>
  <c r="B15" i="3"/>
  <c r="B16" i="3"/>
  <c r="B17" i="3"/>
  <c r="B18" i="3"/>
  <c r="B19" i="3"/>
  <c r="B20" i="3"/>
  <c r="B21" i="3"/>
  <c r="B22" i="3"/>
  <c r="B23" i="3"/>
  <c r="B24" i="3"/>
  <c r="B25" i="3"/>
  <c r="B26" i="3"/>
  <c r="B27" i="3"/>
  <c r="B28" i="3"/>
  <c r="B29" i="3"/>
  <c r="B30" i="3"/>
  <c r="B31" i="3"/>
  <c r="B4" i="3"/>
  <c r="C29" i="3"/>
  <c r="C30" i="3"/>
  <c r="C31" i="3"/>
  <c r="C32" i="3"/>
  <c r="J26" i="4" l="1"/>
  <c r="D27" i="3"/>
  <c r="Q41" i="4"/>
  <c r="D11" i="5" s="1"/>
  <c r="S21" i="4"/>
  <c r="F12" i="5" s="1"/>
  <c r="N23" i="3"/>
  <c r="C4" i="3"/>
  <c r="V27" i="3" l="1"/>
  <c r="F29" i="4" s="1"/>
  <c r="X27" i="3"/>
  <c r="H29" i="4" s="1"/>
  <c r="T27" i="3"/>
  <c r="D29" i="4" s="1"/>
  <c r="E29" i="4" s="1"/>
  <c r="R22" i="4" s="1"/>
  <c r="E8" i="5" s="1"/>
  <c r="Q20" i="4"/>
  <c r="D13" i="5" s="1"/>
  <c r="Q21" i="4"/>
  <c r="D12" i="5" s="1"/>
  <c r="K26" i="4"/>
  <c r="X20" i="4" s="1"/>
  <c r="W20" i="4"/>
  <c r="Q22" i="4"/>
  <c r="D8" i="5" s="1"/>
  <c r="C22" i="3"/>
  <c r="C23" i="3"/>
  <c r="C24" i="3"/>
  <c r="C25" i="3"/>
  <c r="C26" i="3"/>
  <c r="C27" i="3"/>
  <c r="C28" i="3"/>
  <c r="C5" i="3"/>
  <c r="C6" i="3"/>
  <c r="C7" i="3"/>
  <c r="C8" i="3"/>
  <c r="C9" i="3"/>
  <c r="C10" i="3"/>
  <c r="C11" i="3"/>
  <c r="C12" i="3"/>
  <c r="C13" i="3"/>
  <c r="C14" i="3"/>
  <c r="C15" i="3"/>
  <c r="C16" i="3"/>
  <c r="C17" i="3"/>
  <c r="C18" i="3"/>
  <c r="P39" i="4" s="1"/>
  <c r="C10" i="5" s="1"/>
  <c r="C19" i="3"/>
  <c r="C20" i="3"/>
  <c r="P40" i="4" s="1"/>
  <c r="C9" i="5" s="1"/>
  <c r="C21" i="3"/>
  <c r="BA11" i="3"/>
  <c r="AX11" i="3"/>
  <c r="Q40" i="4"/>
  <c r="D9" i="5" s="1"/>
  <c r="D10" i="5"/>
  <c r="J20" i="4"/>
  <c r="J21" i="4"/>
  <c r="K21" i="4" s="1"/>
  <c r="J22" i="4"/>
  <c r="J23" i="4"/>
  <c r="K23" i="4" s="1"/>
  <c r="S41" i="4"/>
  <c r="F11" i="5" s="1"/>
  <c r="J24" i="4"/>
  <c r="S20" i="4"/>
  <c r="F13" i="5" s="1"/>
  <c r="K19" i="3"/>
  <c r="K20" i="3"/>
  <c r="K21" i="3"/>
  <c r="K22" i="3"/>
  <c r="K23" i="3"/>
  <c r="K24" i="3"/>
  <c r="K25" i="3"/>
  <c r="K26" i="3"/>
  <c r="K27" i="3"/>
  <c r="K28" i="3"/>
  <c r="K29" i="3"/>
  <c r="N19" i="3"/>
  <c r="N20" i="3"/>
  <c r="N21" i="3"/>
  <c r="N22" i="3"/>
  <c r="N24" i="3"/>
  <c r="N25" i="3"/>
  <c r="N26" i="3"/>
  <c r="N27" i="3"/>
  <c r="N28" i="3"/>
  <c r="N29" i="3"/>
  <c r="U22" i="4" l="1"/>
  <c r="H8" i="5" s="1"/>
  <c r="I29" i="4"/>
  <c r="V22" i="4" s="1"/>
  <c r="I8" i="5" s="1"/>
  <c r="S22" i="4"/>
  <c r="F8" i="5" s="1"/>
  <c r="G29" i="4"/>
  <c r="T22" i="4" s="1"/>
  <c r="G8" i="5" s="1"/>
  <c r="K24" i="4"/>
  <c r="X41" i="4" s="1"/>
  <c r="W41" i="4"/>
  <c r="S40" i="4"/>
  <c r="F9" i="5" s="1"/>
  <c r="K22" i="4"/>
  <c r="X40" i="4" s="1"/>
  <c r="W40" i="4"/>
  <c r="W39" i="4"/>
  <c r="S39" i="4"/>
  <c r="F10" i="5" s="1"/>
  <c r="K20" i="4"/>
  <c r="X39" i="4" s="1"/>
  <c r="U40" i="4"/>
  <c r="H9" i="5" s="1"/>
  <c r="U39" i="4" l="1"/>
  <c r="H10" i="5" s="1"/>
  <c r="J19" i="4"/>
  <c r="K19" i="4" s="1"/>
  <c r="J18" i="4"/>
  <c r="K18" i="4" s="1"/>
  <c r="S38" i="4" l="1"/>
  <c r="F26" i="5" s="1"/>
  <c r="W38" i="4"/>
  <c r="X38" i="4"/>
  <c r="U38" i="4" l="1"/>
  <c r="H26" i="5" s="1"/>
  <c r="U19" i="4"/>
  <c r="H29" i="5" s="1"/>
  <c r="J6" i="4"/>
  <c r="K6" i="4" s="1"/>
  <c r="J7" i="4"/>
  <c r="J8" i="4"/>
  <c r="J9" i="4"/>
  <c r="K9" i="4" s="1"/>
  <c r="J11" i="4"/>
  <c r="J12" i="4"/>
  <c r="J13" i="4"/>
  <c r="K13" i="4" s="1"/>
  <c r="O5" i="3"/>
  <c r="X5" i="3" s="1"/>
  <c r="H7" i="4" s="1"/>
  <c r="I7" i="4" s="1"/>
  <c r="V16" i="4" s="1"/>
  <c r="I31" i="5" s="1"/>
  <c r="U36" i="4"/>
  <c r="H28" i="5" s="1"/>
  <c r="U37" i="4"/>
  <c r="H32" i="5" s="1"/>
  <c r="J15" i="4"/>
  <c r="J17" i="4"/>
  <c r="K17" i="4" s="1"/>
  <c r="J14" i="4"/>
  <c r="K14" i="4" s="1"/>
  <c r="S14" i="3"/>
  <c r="J16" i="4" s="1"/>
  <c r="AD3" i="3"/>
  <c r="F10" i="2"/>
  <c r="F9" i="2"/>
  <c r="E9" i="2"/>
  <c r="U18" i="4" l="1"/>
  <c r="H27" i="5" s="1"/>
  <c r="S16" i="4"/>
  <c r="F31" i="5" s="1"/>
  <c r="S36" i="4"/>
  <c r="F28" i="5" s="1"/>
  <c r="S19" i="4"/>
  <c r="F29" i="5" s="1"/>
  <c r="K16" i="4"/>
  <c r="X37" i="4" s="1"/>
  <c r="W37" i="4"/>
  <c r="S37" i="4"/>
  <c r="F32" i="5" s="1"/>
  <c r="K8" i="4"/>
  <c r="X17" i="4" s="1"/>
  <c r="W17" i="4"/>
  <c r="K7" i="4"/>
  <c r="X16" i="4" s="1"/>
  <c r="W16" i="4"/>
  <c r="K15" i="4"/>
  <c r="X36" i="4" s="1"/>
  <c r="W36" i="4"/>
  <c r="S17" i="4"/>
  <c r="F30" i="5" s="1"/>
  <c r="K11" i="4"/>
  <c r="X18" i="4" s="1"/>
  <c r="W18" i="4"/>
  <c r="K12" i="4"/>
  <c r="X19" i="4" s="1"/>
  <c r="W19" i="4"/>
  <c r="S18" i="4"/>
  <c r="F27" i="5" s="1"/>
  <c r="U17" i="4"/>
  <c r="H30" i="5" s="1"/>
  <c r="AD5" i="3"/>
  <c r="S8" i="2"/>
  <c r="U8" i="2" s="1"/>
  <c r="S9" i="2"/>
  <c r="V9" i="2" s="1"/>
  <c r="S10" i="2"/>
  <c r="S11" i="2"/>
  <c r="S12" i="2"/>
  <c r="S13" i="2"/>
  <c r="S14" i="2"/>
  <c r="S15" i="2"/>
  <c r="S16" i="2"/>
  <c r="T16" i="2" s="1"/>
  <c r="S17" i="2"/>
  <c r="T17" i="2" s="1"/>
  <c r="S18" i="2"/>
  <c r="S19" i="2"/>
  <c r="T19" i="2" s="1"/>
  <c r="S20" i="2"/>
  <c r="T20" i="2" s="1"/>
  <c r="S21" i="2"/>
  <c r="T21" i="2" s="1"/>
  <c r="S22" i="2"/>
  <c r="Q9" i="2"/>
  <c r="Q10" i="2"/>
  <c r="Q11" i="2"/>
  <c r="Q12" i="2"/>
  <c r="Q13" i="2"/>
  <c r="Q14" i="2"/>
  <c r="Q15" i="2"/>
  <c r="Q16" i="2"/>
  <c r="Q17" i="2"/>
  <c r="Q18" i="2"/>
  <c r="Q19" i="2"/>
  <c r="Q20" i="2"/>
  <c r="Q21" i="2"/>
  <c r="T18" i="2"/>
  <c r="T22" i="2"/>
  <c r="Q8" i="2"/>
  <c r="Q7" i="2"/>
  <c r="S6" i="2"/>
  <c r="S7" i="2"/>
  <c r="S5" i="2"/>
  <c r="Q6" i="2"/>
  <c r="Q5" i="2"/>
  <c r="V15" i="2" l="1"/>
  <c r="V14" i="2"/>
  <c r="V13" i="2"/>
  <c r="V12" i="2"/>
  <c r="V11" i="2"/>
  <c r="V10" i="2"/>
  <c r="U16" i="4"/>
  <c r="H31" i="5" s="1"/>
  <c r="T8" i="2"/>
  <c r="T14" i="2"/>
  <c r="U14" i="2"/>
  <c r="T13" i="2"/>
  <c r="U13" i="2"/>
  <c r="T5" i="2"/>
  <c r="U5" i="2"/>
  <c r="T12" i="2"/>
  <c r="U12" i="2"/>
  <c r="T7" i="2"/>
  <c r="U7" i="2"/>
  <c r="T6" i="2"/>
  <c r="U6" i="2"/>
  <c r="T10" i="2"/>
  <c r="U10" i="2"/>
  <c r="T9" i="2"/>
  <c r="U9" i="2"/>
  <c r="T11" i="2"/>
  <c r="U11" i="2"/>
  <c r="T15" i="2"/>
  <c r="U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tc={C1721492-FDBE-494D-A1FD-63FEB0DDB747}</author>
    <author>tc={6DB72ECC-49BA-47C6-B7BF-45237AE00170}</author>
    <author>tc={E7AE299C-3700-4869-B58C-7EDA86A00F5B}</author>
    <author>tc={DEA7E753-3F7F-4C66-97AC-E460026224C6}</author>
    <author>tc={7085B8B9-B5C5-4750-8148-E8ABABC210BE}</author>
    <author>tc={71B1ECA6-D2A5-4CC5-BBAB-DCD1E3206448}</author>
    <author>tc={9250BE29-091E-46FD-82CA-502FF541EC03}</author>
  </authors>
  <commentList>
    <comment ref="L19" authorId="0" shapeId="0" xr:uid="{C1721492-FDBE-494D-A1FD-63FEB0DDB747}">
      <text>
        <t>[Threaded comment]
Your version of Excel allows you to read this threaded comment; however, any edits to it will get removed if the file is opened in a newer version of Excel. Learn more: https://go.microsoft.com/fwlink/?linkid=870924
Comment:
    Put the weight at right angle</t>
      </text>
    </comment>
    <comment ref="C24" authorId="1" shapeId="0" xr:uid="{6DB72ECC-49BA-47C6-B7BF-45237AE00170}">
      <text>
        <t xml:space="preserve">[Threaded comment]
Your version of Excel allows you to read this threaded comment; however, any edits to it will get removed if the file is opened in a newer version of Excel. Learn more: https://go.microsoft.com/fwlink/?linkid=870924
Comment:
    This one has the strong glue
</t>
      </text>
    </comment>
    <comment ref="I25" authorId="2" shapeId="0" xr:uid="{E7AE299C-3700-4869-B58C-7EDA86A00F5B}">
      <text>
        <t xml:space="preserve">[Threaded comment]
Your version of Excel allows you to read this threaded comment; however, any edits to it will get removed if the file is opened in a newer version of Excel. Learn more: https://go.microsoft.com/fwlink/?linkid=870924
Comment:
    Paper wet even with 5 mL (after pressure) </t>
      </text>
    </comment>
    <comment ref="R25" authorId="3" shapeId="0" xr:uid="{DEA7E753-3F7F-4C66-97AC-E460026224C6}">
      <text>
        <t>[Threaded comment]
Your version of Excel allows you to read this threaded comment; however, any edits to it will get removed if the file is opened in a newer version of Excel. Learn more: https://go.microsoft.com/fwlink/?linkid=870924
Comment:
    After the second pressure, the paper is almost wet entirely.</t>
      </text>
    </comment>
    <comment ref="I26" authorId="4" shapeId="0" xr:uid="{7085B8B9-B5C5-4750-8148-E8ABABC210BE}">
      <text>
        <t>[Threaded comment]
Your version of Excel allows you to read this threaded comment; however, any edits to it will get removed if the file is opened in a newer version of Excel. Learn more: https://go.microsoft.com/fwlink/?linkid=870924
Comment:
    Paper wet, before pressure</t>
      </text>
    </comment>
    <comment ref="I27" authorId="5" shapeId="0" xr:uid="{71B1ECA6-D2A5-4CC5-BBAB-DCD1E3206448}">
      <text>
        <t>[Threaded comment]
Your version of Excel allows you to read this threaded comment; however, any edits to it will get removed if the file is opened in a newer version of Excel. Learn more: https://go.microsoft.com/fwlink/?linkid=870924
Comment:
    The liquid took really a lot of time to go through</t>
      </text>
    </comment>
    <comment ref="J35" authorId="6" shapeId="0" xr:uid="{9250BE29-091E-46FD-82CA-502FF541EC03}">
      <text>
        <t xml:space="preserve">[Threaded comment]
Your version of Excel allows you to read this threaded comment; however, any edits to it will get removed if the file is opened in a newer version of Excel. Learn more: https://go.microsoft.com/fwlink/?linkid=870924
Comment:
    Maybe too long time with weight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tc={C2669FE8-A37E-460A-9B29-DF3D0197F8BE}</author>
  </authors>
  <commentList>
    <comment ref="D25" authorId="0" shapeId="0" xr:uid="{C2669FE8-A37E-460A-9B29-DF3D0197F8BE}">
      <text>
        <t>[Threaded comment]
Your version of Excel allows you to read this threaded comment; however, any edits to it will get removed if the file is opened in a newer version of Excel. Learn more: https://go.microsoft.com/fwlink/?linkid=870924
Comment:
    Could have been higher, but some residual liquid remained on top. 
Reply:
    The liquid went through because at the end, as usual the liquid poured arrived with more pressure</t>
      </text>
    </comment>
  </commentList>
</comments>
</file>

<file path=xl/sharedStrings.xml><?xml version="1.0" encoding="utf-8"?>
<sst xmlns="http://schemas.openxmlformats.org/spreadsheetml/2006/main" count="416" uniqueCount="246">
  <si>
    <t>Lenght</t>
  </si>
  <si>
    <t>cm</t>
  </si>
  <si>
    <t>width</t>
  </si>
  <si>
    <t>Description</t>
  </si>
  <si>
    <t xml:space="preserve">Prototype A </t>
  </si>
  <si>
    <t>only fibres 7 g, fibre from paper pulverized</t>
  </si>
  <si>
    <t>Prototype B</t>
  </si>
  <si>
    <t>only fibres 7 g, fibre from mattress pulverized</t>
  </si>
  <si>
    <t>Prototype C</t>
  </si>
  <si>
    <t>only fibres, 7g, fibre from mattress, not pulverized</t>
  </si>
  <si>
    <t>Prototype D</t>
  </si>
  <si>
    <t>Prototype 5</t>
  </si>
  <si>
    <t>only fibres 5 g, fibre from pulverized paper</t>
  </si>
  <si>
    <t>Prototype 6</t>
  </si>
  <si>
    <t xml:space="preserve"> fibres 5 g + small rectangle paper, 0,7g, fibre from pulverized paper</t>
  </si>
  <si>
    <t>Prototype 7</t>
  </si>
  <si>
    <t xml:space="preserve"> fibres 5 g + long rectangle paper, 0,7g, fibre from pulverized paper</t>
  </si>
  <si>
    <t>Prototype 8</t>
  </si>
  <si>
    <t xml:space="preserve"> fibres 5 g + H paper 0,6g, fibre from pulverized paper</t>
  </si>
  <si>
    <t>Prototype 9</t>
  </si>
  <si>
    <t xml:space="preserve">fibre 5 g, 3g fibres mix with 3 g guar gum + 2 g mattres on top </t>
  </si>
  <si>
    <t>Prototype 10</t>
  </si>
  <si>
    <t xml:space="preserve">fibre 5 g, 3g fibres mix with 3 g chitosan + 2 g mattres on top </t>
  </si>
  <si>
    <t>Prototype 11</t>
  </si>
  <si>
    <t xml:space="preserve">fibre 5 g, 3g fibres mix with 3 g alginate + 2 g mattres on top </t>
  </si>
  <si>
    <t>Prototype 12</t>
  </si>
  <si>
    <t>Viscose, fibres 5 g</t>
  </si>
  <si>
    <t>Prototype 13</t>
  </si>
  <si>
    <t>Prototype 14</t>
  </si>
  <si>
    <t xml:space="preserve"> Viscose, fibres 5 g, thick paper (20cm*2,5cm, 0,6g)</t>
  </si>
  <si>
    <t>Prototype 15</t>
  </si>
  <si>
    <t>Prototype 16</t>
  </si>
  <si>
    <t>Viscose, fibre 5 g mix with 3g cmc</t>
  </si>
  <si>
    <t>Prototype 17</t>
  </si>
  <si>
    <t>Prototype 18</t>
  </si>
  <si>
    <t>Viscose, fibre 5 g mix with 3g guar gum</t>
  </si>
  <si>
    <t>Prototype 19</t>
  </si>
  <si>
    <t>Prototype 20</t>
  </si>
  <si>
    <t>jessa</t>
  </si>
  <si>
    <t>Prototype 21</t>
  </si>
  <si>
    <t>Prototype 22</t>
  </si>
  <si>
    <t xml:space="preserve">always </t>
  </si>
  <si>
    <t>Prototype 23</t>
  </si>
  <si>
    <t>Prototype 24</t>
  </si>
  <si>
    <t>always night</t>
  </si>
  <si>
    <t>Prototype 25</t>
  </si>
  <si>
    <t>Prototype 26</t>
  </si>
  <si>
    <t>Natracare ultra extra pad</t>
  </si>
  <si>
    <t>Prototype 27</t>
  </si>
  <si>
    <t>Prototype 28</t>
  </si>
  <si>
    <t>Natracare maxi pads</t>
  </si>
  <si>
    <t>Prototype 29</t>
  </si>
  <si>
    <t>Prototype 30</t>
  </si>
  <si>
    <t>Jessa ultra night</t>
  </si>
  <si>
    <t>Prototype 31</t>
  </si>
  <si>
    <t>Coton (22g/m²), viscose, fibre 5g</t>
  </si>
  <si>
    <t>Prototype 32</t>
  </si>
  <si>
    <t>Prototype 33</t>
  </si>
  <si>
    <t>Coton (22g/m²), viscose, fibre 5g,thick paper (20cm*2,5cm, 0,6g)</t>
  </si>
  <si>
    <t>Prototype 34</t>
  </si>
  <si>
    <t>Prototype 35</t>
  </si>
  <si>
    <t xml:space="preserve">Coton (22g/m²), viscose, fibre 5 g mix with 3g guar gum </t>
  </si>
  <si>
    <t>Prototype 36</t>
  </si>
  <si>
    <t>Prototype 37</t>
  </si>
  <si>
    <t>Viscose, 2g fibre, thin paper (6,5cm*22cm, 0,5g), 3g fibre mix with 1g guar gum</t>
  </si>
  <si>
    <t>Prototype 38</t>
  </si>
  <si>
    <t>Viscose, 2g fibre, 3g fibre mix with 1g guar gum</t>
  </si>
  <si>
    <t>Prototype 39</t>
  </si>
  <si>
    <t xml:space="preserve">Viscose, 2g fibre, thin paper (6,5cm*22cm, 0,5g), 3g fibre </t>
  </si>
  <si>
    <t>Prototype 40</t>
  </si>
  <si>
    <t>Viscose, 2g fibre , thick paper (20cm*2,5cm, 0,7g), 3g fibre</t>
  </si>
  <si>
    <t>Prototype 41</t>
  </si>
  <si>
    <t>Viscose, fibre 5 g</t>
  </si>
  <si>
    <t>Prototype 42</t>
  </si>
  <si>
    <t>Prototype 43</t>
  </si>
  <si>
    <t>Viscose, fibre 5 g, glued together</t>
  </si>
  <si>
    <t>Prototype 44</t>
  </si>
  <si>
    <t>Prototype 45</t>
  </si>
  <si>
    <t>Viscose, fibre 5 g,  thick paper (20cm*2,5cm, 0,9g)</t>
  </si>
  <si>
    <t>Prototype 46</t>
  </si>
  <si>
    <t>Prototype 47</t>
  </si>
  <si>
    <t>Viscose, fibre 5 g, thick paper (20cm*2,5cm, 0,9g), glued in between viscose and fibres, and in between paper and fibre</t>
  </si>
  <si>
    <t>Prototype 48</t>
  </si>
  <si>
    <t>Prototype 49</t>
  </si>
  <si>
    <t>Viscose, fibre 5 g, thin paper (6cm*20cm, 0,7g)</t>
  </si>
  <si>
    <t>Prototype 50</t>
  </si>
  <si>
    <t>Prototype 51</t>
  </si>
  <si>
    <t>Viscose, fibre 5 g, thin paper (6cm*20cm, 0,7g), glued in between viscose and fibres, and in between paper and fibre</t>
  </si>
  <si>
    <t>Prototype 52</t>
  </si>
  <si>
    <t>Prototype 53</t>
  </si>
  <si>
    <t>Viscose, thin paper (6cm*20cm, 0,4g, positionned under viscose), fibre 5 g, glued in between viscose and fibres, and in between paper and fibre</t>
  </si>
  <si>
    <t>Prototype 54</t>
  </si>
  <si>
    <t>Prototype 55</t>
  </si>
  <si>
    <t>Viscose, thin paper perforated (6cm*20cm, 0,4g, positionned under viscose), fibre 5 g, glued in between viscose and fibres, and in between paper and fibre</t>
  </si>
  <si>
    <t>Prototype 56</t>
  </si>
  <si>
    <t>Prototype 57</t>
  </si>
  <si>
    <t>Viscose, 5g fibres with 1 gr of guar gum mixed, glued in between viscose and fibre</t>
  </si>
  <si>
    <t>Prototype 58</t>
  </si>
  <si>
    <t>Prototype 59</t>
  </si>
  <si>
    <t>Prototype 60</t>
  </si>
  <si>
    <t>Prototype 61</t>
  </si>
  <si>
    <t>Prototype 62</t>
  </si>
  <si>
    <t>Prototype 63</t>
  </si>
  <si>
    <t>Prototype 64</t>
  </si>
  <si>
    <t>Prototype 65</t>
  </si>
  <si>
    <t>Prototype 66</t>
  </si>
  <si>
    <t>Prototype 67</t>
  </si>
  <si>
    <t>Prototype 68</t>
  </si>
  <si>
    <t>Prototype 69</t>
  </si>
  <si>
    <t>Prototype 70</t>
  </si>
  <si>
    <t>Prototype 71</t>
  </si>
  <si>
    <t>water added  (g)</t>
  </si>
  <si>
    <t>Weight dry pad (g)</t>
  </si>
  <si>
    <t>only absorbant part</t>
  </si>
  <si>
    <t>30s</t>
  </si>
  <si>
    <t>1min</t>
  </si>
  <si>
    <t>1min30</t>
  </si>
  <si>
    <t>2 min</t>
  </si>
  <si>
    <t>2min30</t>
  </si>
  <si>
    <t>3min</t>
  </si>
  <si>
    <t>3min30</t>
  </si>
  <si>
    <t>4 min</t>
  </si>
  <si>
    <t>4min30</t>
  </si>
  <si>
    <t>Total</t>
  </si>
  <si>
    <t>Weight wet pad (g)</t>
  </si>
  <si>
    <t>water absorbed (g)</t>
  </si>
  <si>
    <t>Ratio water asborbed (g) / weight dry pad (g)</t>
  </si>
  <si>
    <t>Ratio absorbant part</t>
  </si>
  <si>
    <t>Absorption added compare to basic fibre</t>
  </si>
  <si>
    <t>comments</t>
  </si>
  <si>
    <t>Water</t>
  </si>
  <si>
    <t>only fibres</t>
  </si>
  <si>
    <t>no leakage</t>
  </si>
  <si>
    <t>first leakage at 80 mL</t>
  </si>
  <si>
    <t>first leakage at 70 mL</t>
  </si>
  <si>
    <t xml:space="preserve">no leakage. Problem during the measure, the pad fell down, value should not be teken into account. </t>
  </si>
  <si>
    <t>Mixture</t>
  </si>
  <si>
    <t>leak at the first 10mL</t>
  </si>
  <si>
    <t>paper</t>
  </si>
  <si>
    <t xml:space="preserve">leak at 1min 30 </t>
  </si>
  <si>
    <t>it seems like the paper help to distribute the liquid</t>
  </si>
  <si>
    <t>the liquid follow the paper, but not really at the beginning.</t>
  </si>
  <si>
    <t>SAP</t>
  </si>
  <si>
    <t xml:space="preserve">after 100 ml, the fibres were not all wet =&gt; no so good distributivity. Even after the pressing and hanging, still the fibres in one of the side, were dry =&gt; potentially much more absobant. </t>
  </si>
  <si>
    <t xml:space="preserve">pas de fuite, at the end both edge still dry </t>
  </si>
  <si>
    <t>before pressure, both edge not wet</t>
  </si>
  <si>
    <t>5mL</t>
  </si>
  <si>
    <t>10 mL poured</t>
  </si>
  <si>
    <t>20 mL poured</t>
  </si>
  <si>
    <t>5 mL</t>
  </si>
  <si>
    <t>10mL total liquid</t>
  </si>
  <si>
    <t>20mL total liquid</t>
  </si>
  <si>
    <t>weight:</t>
  </si>
  <si>
    <t>Prototype number</t>
  </si>
  <si>
    <t>Dry weight prototype</t>
  </si>
  <si>
    <t>Dry weight blotting paper 5 ml</t>
  </si>
  <si>
    <t>Dry weight blotting paper 10 ml</t>
  </si>
  <si>
    <t>Dry weight blotting paper 20 ml 1</t>
  </si>
  <si>
    <t>Dry weight blotting paper 20 ml 2</t>
  </si>
  <si>
    <t>wet weight prototype</t>
  </si>
  <si>
    <t>wet weight blotting paper</t>
  </si>
  <si>
    <t>quantity of water to add</t>
  </si>
  <si>
    <t>wet weight prototype 2nd paper</t>
  </si>
  <si>
    <t>wet weight blotting paper2</t>
  </si>
  <si>
    <t>Weight prototype after soaking and hanging</t>
  </si>
  <si>
    <t>5mL water absorbed</t>
  </si>
  <si>
    <t>Incertitude 5ml</t>
  </si>
  <si>
    <t>10 mL water absorbed</t>
  </si>
  <si>
    <t>Incertitude 10ml</t>
  </si>
  <si>
    <t>20 mL water absorbed</t>
  </si>
  <si>
    <t>Incertitude 20ml</t>
  </si>
  <si>
    <t>coments</t>
  </si>
  <si>
    <t>cm²</t>
  </si>
  <si>
    <t>weight bac carre 319 g</t>
  </si>
  <si>
    <t>g</t>
  </si>
  <si>
    <t>total 719g (adding 400g of water)</t>
  </si>
  <si>
    <t>g/cm²</t>
  </si>
  <si>
    <t>width cotton extended</t>
  </si>
  <si>
    <t>normal</t>
  </si>
  <si>
    <t xml:space="preserve">after the 3 retention test, the results seems good, but bad distribituion, it is only wet in the middle, and both sides are quite dry. Also when touch we feel that it is a bit gel like. The total absorption did not work, as the pad just collapsed inside the water. </t>
  </si>
  <si>
    <t>lenght cotton extended</t>
  </si>
  <si>
    <t xml:space="preserve">For this pad and the 2 with CMC I added some glue to make it resistant to water. It worked without problem with the new glue. </t>
  </si>
  <si>
    <t>weight</t>
  </si>
  <si>
    <t>glue</t>
  </si>
  <si>
    <t xml:space="preserve">it seems here also that the distribution is quite poor, and all the liquid stays in the middle. </t>
  </si>
  <si>
    <t>gramage</t>
  </si>
  <si>
    <t>liquid is not absorbed, which lead to leakage.</t>
  </si>
  <si>
    <t xml:space="preserve">liquid is not absorbed. Liquid has been poured in 30s, and as it is not asborbent, part of the liquid (for 10mL and 20 mL), has went on the table. </t>
  </si>
  <si>
    <t xml:space="preserve">10ml is like nothing has been put, very quickly absorbed, and the wet stain is so small! </t>
  </si>
  <si>
    <t xml:space="preserve">so the natracare product feels wet, but it seems like the paper can't really absorbed it, and so their results are pretty good. </t>
  </si>
  <si>
    <t xml:space="preserve">the solution did not get absorbed directly, and overflowed from the pad. </t>
  </si>
  <si>
    <t xml:space="preserve">the liquid has a lot fo difficulty to go through, and there is a huge diferences of spreading between the one with paper and the one without. </t>
  </si>
  <si>
    <t xml:space="preserve">when we press with the finger, we can feel this weird gel consistency on our finger. </t>
  </si>
  <si>
    <t xml:space="preserve">only very few liquid went through, the stain on the back is really small. Maybe this is why the results are so bad. </t>
  </si>
  <si>
    <t>at the end, the back is slighly wet at some places, we can see that the fluid did not went through the paper</t>
  </si>
  <si>
    <t xml:space="preserve">a bit wet in the back, where the paper is, but not totally. </t>
  </si>
  <si>
    <t>we can see that teh glued act as a protection, the water goes more difficulty inside the pad</t>
  </si>
  <si>
    <t>the paper only get wet after the 20ml. Not before</t>
  </si>
  <si>
    <t>after 10ml, the paper was already wet (after pressing)</t>
  </si>
  <si>
    <t>a lot of glue, difficulty to go through, papaer already wet before presure at 10</t>
  </si>
  <si>
    <t>after 10ml before press, papaer slighlty wet. After 20, before press, big stain on paper</t>
  </si>
  <si>
    <t xml:space="preserve">after 10 ml press, paper wet, after 20 ml press, almost the whole papaer is wet, and not so big stain. </t>
  </si>
  <si>
    <t>very fastly absorbed, even for the 5 ml</t>
  </si>
  <si>
    <t xml:space="preserve">a lot of glue here, it took a lot of time to absorb the liquid. </t>
  </si>
  <si>
    <t>same than above</t>
  </si>
  <si>
    <t>Rentention 5 mL</t>
  </si>
  <si>
    <t>Retention 10 mL</t>
  </si>
  <si>
    <t>Rentention 20 mL</t>
  </si>
  <si>
    <t>Retention (%)</t>
  </si>
  <si>
    <t xml:space="preserve">Incertitude  </t>
  </si>
  <si>
    <t xml:space="preserve">Incertitude </t>
  </si>
  <si>
    <t>Total Retention (%)</t>
  </si>
  <si>
    <t>Absorption total  (g)</t>
  </si>
  <si>
    <t>Ratio (g) absorbed / (g) pad</t>
  </si>
  <si>
    <t>Prototype</t>
  </si>
  <si>
    <t>Prototype 12 and 13</t>
  </si>
  <si>
    <t>Prototype 14 and 15</t>
  </si>
  <si>
    <t>Prototype 16 and 17</t>
  </si>
  <si>
    <t>Prototype 18 and 19</t>
  </si>
  <si>
    <t>Prototype 31 and 32</t>
  </si>
  <si>
    <t>Prototype 33 and 34</t>
  </si>
  <si>
    <t>Prototype 35 and 36</t>
  </si>
  <si>
    <t xml:space="preserve">Prototype 37 </t>
  </si>
  <si>
    <t>Prototype 41 and 42</t>
  </si>
  <si>
    <t>Prototype 43 and 44</t>
  </si>
  <si>
    <t>Prototype 45 and 46</t>
  </si>
  <si>
    <t>Prototype 47 and 48</t>
  </si>
  <si>
    <t>Prototype 49 and 50</t>
  </si>
  <si>
    <t>Prototype 51 and 52</t>
  </si>
  <si>
    <t>Prototype 53 and 54</t>
  </si>
  <si>
    <t>Prototype 55 and 56</t>
  </si>
  <si>
    <t>Conventional</t>
  </si>
  <si>
    <t>Prototype 57 and 58</t>
  </si>
  <si>
    <t>Prototype 20 and 21</t>
  </si>
  <si>
    <t>Jessa (with SAP)</t>
  </si>
  <si>
    <t>Prototype 22 and 23</t>
  </si>
  <si>
    <t>Always (no SAP)</t>
  </si>
  <si>
    <t>Prototype 24 and 25</t>
  </si>
  <si>
    <t>Always night (no SAP)</t>
  </si>
  <si>
    <t>Prototype 26 and 27</t>
  </si>
  <si>
    <t>Prototype 28 and 29</t>
  </si>
  <si>
    <t>When I tried to put the top layer of the always night on top of our fibre, it increased the retention (from a paper of more than 5g, to 4,4 g.) however with wood pulp the rentention was 100%. I believe this may be due to the rapidity of absorption of the wood pulp compare to the banana fibre. Indeed, the banana fibre does not absorb right away the liquide, so the "flaque" at the surface got bigger, then  finally when it is absorbed, the wet area is much bigger, which means that a lot of the liquid will remain at the surface. On the contrary the wood pulp, absorb really quickly, and so the wet area at the surface remains quite small. the liquid goes directly deep inside and then expand. so when pressure will be apply, as not much fibres are wet on the surface, not much water can go up. on the contrary for our fibres, where the liquid does not go deep, but expand on surface</t>
  </si>
  <si>
    <t>Retention results, sorted from the best retention for 5mL</t>
  </si>
  <si>
    <t>Retention results, sorted from the best retention for 10mL</t>
  </si>
  <si>
    <t>Prototype 37 and 38</t>
  </si>
  <si>
    <t>Retention results, sorted from the best retention for 20mL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</si>
</sst>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1"/>
      <color theme="1"/>
      <name val="Aptos Narrow"/>
      <family val="2"/>
      <scheme val="minor"/>
    </font>
    <font>
      <sz val="8"/>
      <name val="Aptos Narrow"/>
      <family val="2"/>
      <scheme val="minor"/>
    </font>
    <font>
      <sz val="11"/>
      <color rgb="FFFF0000"/>
      <name val="Aptos Narrow"/>
      <family val="2"/>
      <scheme val="minor"/>
    </font>
    <font>
      <sz val="11"/>
      <name val="Aptos Narrow"/>
      <family val="2"/>
      <scheme val="minor"/>
    </font>
    <font>
      <sz val="11"/>
      <color theme="1"/>
      <name val="Aptos Narrow"/>
      <family val="2"/>
      <scheme val="minor"/>
    </font>
    <font>
      <b/>
      <sz val="18"/>
      <color theme="1"/>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0" tint="-0.249977111117893"/>
        <bgColor indexed="64"/>
      </patternFill>
    </fill>
  </fills>
  <borders count="2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2">
    <xf numFmtId="0" fontId="0" fillId="0" borderId="0"/>
    <xf numFmtId="9" fontId="4" fillId="0" borderId="0" applyFont="0" applyFill="0" applyBorder="0" applyAlignment="0" applyProtection="0"/>
  </cellStyleXfs>
  <cellXfs count="66">
    <xf numFmtId="0" fontId="0" fillId="0" borderId="0" xfId="0"/>
    <xf numFmtId="164" fontId="0" fillId="0" borderId="0" xfId="0" applyNumberFormat="1"/>
    <xf numFmtId="0" fontId="0" fillId="2" borderId="0" xfId="0" applyFill="1"/>
    <xf numFmtId="0" fontId="2" fillId="0" borderId="0" xfId="0" applyFont="1"/>
    <xf numFmtId="0" fontId="0" fillId="0" borderId="1" xfId="0" applyBorder="1"/>
    <xf numFmtId="0" fontId="0" fillId="0" borderId="0" xfId="0" applyAlignment="1">
      <alignment wrapText="1"/>
    </xf>
    <xf numFmtId="0" fontId="3" fillId="3" borderId="1" xfId="0" applyFont="1" applyFill="1" applyBorder="1"/>
    <xf numFmtId="164" fontId="3" fillId="3" borderId="1" xfId="0" applyNumberFormat="1" applyFont="1" applyFill="1" applyBorder="1"/>
    <xf numFmtId="0" fontId="0" fillId="0" borderId="0" xfId="0" applyAlignment="1">
      <alignment horizontal="center"/>
    </xf>
    <xf numFmtId="0" fontId="0" fillId="0" borderId="2" xfId="0" applyBorder="1"/>
    <xf numFmtId="0" fontId="0" fillId="0" borderId="3" xfId="0" applyBorder="1"/>
    <xf numFmtId="0" fontId="0" fillId="2" borderId="3" xfId="0" applyFill="1" applyBorder="1"/>
    <xf numFmtId="2" fontId="0" fillId="0" borderId="0" xfId="1" applyNumberFormat="1" applyFont="1"/>
    <xf numFmtId="0" fontId="0" fillId="4" borderId="0" xfId="0" applyFill="1"/>
    <xf numFmtId="164" fontId="0" fillId="4" borderId="0" xfId="0" applyNumberFormat="1" applyFill="1"/>
    <xf numFmtId="0" fontId="0" fillId="0" borderId="0" xfId="0" applyAlignment="1">
      <alignment horizontal="left"/>
    </xf>
    <xf numFmtId="0" fontId="0" fillId="0" borderId="3" xfId="0" applyBorder="1" applyAlignment="1">
      <alignment horizontal="center"/>
    </xf>
    <xf numFmtId="0" fontId="0" fillId="5" borderId="0" xfId="0" applyFill="1"/>
    <xf numFmtId="0" fontId="0" fillId="0" borderId="5" xfId="0" applyBorder="1" applyAlignment="1">
      <alignment horizontal="center"/>
    </xf>
    <xf numFmtId="0" fontId="0" fillId="0" borderId="5" xfId="0" applyBorder="1" applyAlignment="1">
      <alignment horizontal="left"/>
    </xf>
    <xf numFmtId="164" fontId="0" fillId="0" borderId="5" xfId="0" applyNumberFormat="1" applyBorder="1"/>
    <xf numFmtId="0" fontId="0" fillId="0" borderId="3" xfId="0" applyBorder="1" applyAlignment="1">
      <alignment wrapText="1"/>
    </xf>
    <xf numFmtId="0" fontId="0" fillId="0" borderId="2" xfId="0" applyBorder="1" applyAlignment="1">
      <alignment wrapText="1"/>
    </xf>
    <xf numFmtId="0" fontId="0" fillId="6" borderId="0" xfId="0" applyFill="1"/>
    <xf numFmtId="2" fontId="0" fillId="0" borderId="0" xfId="0" applyNumberFormat="1"/>
    <xf numFmtId="0" fontId="0" fillId="4" borderId="0" xfId="0" applyFill="1" applyAlignment="1">
      <alignment horizontal="center"/>
    </xf>
    <xf numFmtId="164" fontId="0" fillId="0" borderId="0" xfId="0" applyNumberFormat="1" applyAlignment="1">
      <alignment horizontal="center"/>
    </xf>
    <xf numFmtId="0" fontId="0" fillId="0" borderId="6" xfId="0" applyBorder="1"/>
    <xf numFmtId="164" fontId="0" fillId="4" borderId="6" xfId="0" applyNumberFormat="1" applyFill="1" applyBorder="1" applyAlignment="1">
      <alignment horizontal="center"/>
    </xf>
    <xf numFmtId="164" fontId="0" fillId="0" borderId="6" xfId="0" applyNumberForma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164" fontId="0" fillId="0" borderId="7" xfId="0" applyNumberForma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164" fontId="0" fillId="0" borderId="10" xfId="0" applyNumberFormat="1" applyBorder="1" applyAlignment="1">
      <alignment horizontal="center"/>
    </xf>
    <xf numFmtId="164" fontId="0" fillId="0" borderId="11" xfId="0" applyNumberFormat="1" applyBorder="1" applyAlignment="1">
      <alignment horizontal="center"/>
    </xf>
    <xf numFmtId="0" fontId="0" fillId="0" borderId="7" xfId="0" applyBorder="1"/>
    <xf numFmtId="0" fontId="0" fillId="0" borderId="14" xfId="0" applyBorder="1" applyAlignment="1">
      <alignment horizontal="center"/>
    </xf>
    <xf numFmtId="164" fontId="0" fillId="0" borderId="14" xfId="0" applyNumberFormat="1" applyBorder="1" applyAlignment="1">
      <alignment horizontal="center"/>
    </xf>
    <xf numFmtId="164" fontId="0" fillId="4" borderId="10" xfId="0" applyNumberFormat="1" applyFill="1" applyBorder="1" applyAlignment="1">
      <alignment horizontal="center"/>
    </xf>
    <xf numFmtId="164" fontId="0" fillId="4" borderId="11" xfId="0" applyNumberFormat="1" applyFill="1" applyBorder="1" applyAlignment="1">
      <alignment horizontal="center"/>
    </xf>
    <xf numFmtId="164" fontId="0" fillId="4" borderId="7" xfId="0" applyNumberFormat="1" applyFill="1" applyBorder="1" applyAlignment="1">
      <alignment horizontal="center"/>
    </xf>
    <xf numFmtId="0" fontId="0" fillId="0" borderId="15" xfId="0" applyBorder="1"/>
    <xf numFmtId="164" fontId="0" fillId="4" borderId="15" xfId="0" applyNumberFormat="1" applyFill="1" applyBorder="1" applyAlignment="1">
      <alignment horizontal="center"/>
    </xf>
    <xf numFmtId="164" fontId="0" fillId="0" borderId="15" xfId="0" applyNumberFormat="1" applyBorder="1" applyAlignment="1">
      <alignment horizontal="center"/>
    </xf>
    <xf numFmtId="164" fontId="0" fillId="0" borderId="16" xfId="0" applyNumberFormat="1" applyBorder="1" applyAlignment="1">
      <alignment horizontal="center"/>
    </xf>
    <xf numFmtId="164" fontId="0" fillId="0" borderId="17" xfId="0" applyNumberFormat="1" applyBorder="1" applyAlignment="1">
      <alignment horizontal="center"/>
    </xf>
    <xf numFmtId="164" fontId="0" fillId="0" borderId="18" xfId="0" applyNumberFormat="1" applyBorder="1" applyAlignment="1">
      <alignment horizontal="center"/>
    </xf>
    <xf numFmtId="164" fontId="0" fillId="4" borderId="16" xfId="0" applyNumberFormat="1" applyFill="1" applyBorder="1" applyAlignment="1">
      <alignment horizontal="center"/>
    </xf>
    <xf numFmtId="164" fontId="0" fillId="0" borderId="19" xfId="0" applyNumberFormat="1" applyBorder="1" applyAlignment="1">
      <alignment horizontal="center"/>
    </xf>
    <xf numFmtId="0" fontId="0" fillId="0" borderId="16" xfId="0" applyBorder="1"/>
    <xf numFmtId="164" fontId="0" fillId="4" borderId="17" xfId="0" applyNumberFormat="1" applyFill="1" applyBorder="1" applyAlignment="1">
      <alignment horizontal="center"/>
    </xf>
    <xf numFmtId="164" fontId="0" fillId="4" borderId="18" xfId="0" applyNumberFormat="1" applyFill="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0" xfId="0"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14" xfId="0" applyBorder="1" applyAlignment="1">
      <alignment horizontal="center"/>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Florian Didier" id="{8DB3C1B0-B854-4FA0-ABA6-695306BC024F}" userId="S::florian.didier@nidisi.com::e4a9aa50-4f77-4767-9220-92a560fadd4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L19" dT="2024-11-29T16:28:33.04" personId="{8DB3C1B0-B854-4FA0-ABA6-695306BC024F}" id="{C1721492-FDBE-494D-A1FD-63FEB0DDB747}">
    <text>Put the weight at right angle</text>
  </threadedComment>
  <threadedComment ref="C24" dT="2024-12-10T07:59:00.11" personId="{8DB3C1B0-B854-4FA0-ABA6-695306BC024F}" id="{6DB72ECC-49BA-47C6-B7BF-45237AE00170}">
    <text xml:space="preserve">This one has the strong glue
</text>
  </threadedComment>
  <threadedComment ref="I25" dT="2024-12-09T16:02:08.17" personId="{8DB3C1B0-B854-4FA0-ABA6-695306BC024F}" id="{E7AE299C-3700-4869-B58C-7EDA86A00F5B}">
    <text xml:space="preserve">Paper wet even with 5 mL (after pressure) </text>
  </threadedComment>
  <threadedComment ref="R25" dT="2024-12-09T16:02:28.90" personId="{8DB3C1B0-B854-4FA0-ABA6-695306BC024F}" id="{DEA7E753-3F7F-4C66-97AC-E460026224C6}">
    <text>After the second pressure, the paper is almost wet entirely.</text>
  </threadedComment>
  <threadedComment ref="I26" dT="2024-12-09T16:06:36.87" personId="{8DB3C1B0-B854-4FA0-ABA6-695306BC024F}" id="{7085B8B9-B5C5-4750-8148-E8ABABC210BE}">
    <text>Paper wet, before pressure</text>
  </threadedComment>
  <threadedComment ref="I27" dT="2024-12-09T16:22:16.28" personId="{8DB3C1B0-B854-4FA0-ABA6-695306BC024F}" id="{71B1ECA6-D2A5-4CC5-BBAB-DCD1E3206448}">
    <text>The liquid took really a lot of time to go through</text>
  </threadedComment>
  <threadedComment ref="J35" dT="2025-02-07T09:32:23.25" personId="{8DB3C1B0-B854-4FA0-ABA6-695306BC024F}" id="{9250BE29-091E-46FD-82CA-502FF541EC03}">
    <text xml:space="preserve">Maybe too long time with weight
</text>
  </threadedComment>
</ThreadedComments>
</file>

<file path=xl/threadedComments/threadedComment2.xml><?xml version="1.0" encoding="utf-8"?>
<ThreadedComments xmlns="http://schemas.microsoft.com/office/spreadsheetml/2018/threadedcomments" xmlns:x="http://schemas.openxmlformats.org/spreadsheetml/2006/main">
  <threadedComment ref="D25" dT="2024-12-06T16:19:18.17" personId="{8DB3C1B0-B854-4FA0-ABA6-695306BC024F}" id="{C2669FE8-A37E-460A-9B29-DF3D0197F8BE}">
    <text xml:space="preserve">Could have been higher, but some residual liquid remained on top. </text>
  </threadedComment>
  <threadedComment ref="D25" dT="2024-12-06T16:20:00.86" personId="{8DB3C1B0-B854-4FA0-ABA6-695306BC024F}" id="{4C3F1B93-6D1E-472B-B767-85971D55DAC4}" parentId="{C2669FE8-A37E-460A-9B29-DF3D0197F8BE}">
    <text>The liquid went through because at the end, as usual the liquid poured arrived with more pressure</text>
  </threadedComment>
</ThreadedComment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9583-7724-480D-9AFC-B94BF1F0580B}">
  <dimension ref="B3:F76"/>
  <sheetViews>
    <sheetView topLeftCell="A5" workbookViewId="0">
      <selection activeCell="F45" sqref="F45"/>
    </sheetView>
  </sheetViews>
  <sheetFormatPr defaultRowHeight="14.45"/>
  <cols>
    <col min="2" max="2" width="11.5703125" customWidth="1"/>
    <col min="3" max="3" width="60.85546875" customWidth="1"/>
  </cols>
  <sheetData>
    <row r="3" spans="2:6">
      <c r="D3" t="s">
        <v>0</v>
      </c>
      <c r="E3">
        <v>24.5</v>
      </c>
      <c r="F3" t="s">
        <v>1</v>
      </c>
    </row>
    <row r="4" spans="2:6">
      <c r="D4" t="s">
        <v>2</v>
      </c>
      <c r="E4">
        <v>8.5</v>
      </c>
      <c r="F4" t="s">
        <v>1</v>
      </c>
    </row>
    <row r="5" spans="2:6">
      <c r="C5" t="s">
        <v>3</v>
      </c>
    </row>
    <row r="6" spans="2:6">
      <c r="B6" t="s">
        <v>4</v>
      </c>
      <c r="C6" t="s">
        <v>5</v>
      </c>
    </row>
    <row r="7" spans="2:6">
      <c r="B7" t="s">
        <v>6</v>
      </c>
      <c r="C7" t="s">
        <v>7</v>
      </c>
    </row>
    <row r="8" spans="2:6">
      <c r="B8" t="s">
        <v>8</v>
      </c>
      <c r="C8" t="s">
        <v>9</v>
      </c>
    </row>
    <row r="9" spans="2:6">
      <c r="B9" s="4" t="s">
        <v>10</v>
      </c>
      <c r="C9" s="4" t="s">
        <v>5</v>
      </c>
    </row>
    <row r="10" spans="2:6">
      <c r="B10" t="s">
        <v>11</v>
      </c>
      <c r="C10" t="s">
        <v>12</v>
      </c>
    </row>
    <row r="11" spans="2:6">
      <c r="B11" t="s">
        <v>13</v>
      </c>
      <c r="C11" t="s">
        <v>14</v>
      </c>
    </row>
    <row r="12" spans="2:6">
      <c r="B12" t="s">
        <v>15</v>
      </c>
      <c r="C12" t="s">
        <v>16</v>
      </c>
    </row>
    <row r="13" spans="2:6">
      <c r="B13" t="s">
        <v>17</v>
      </c>
      <c r="C13" t="s">
        <v>18</v>
      </c>
    </row>
    <row r="14" spans="2:6">
      <c r="B14" t="s">
        <v>19</v>
      </c>
      <c r="C14" t="s">
        <v>20</v>
      </c>
    </row>
    <row r="15" spans="2:6">
      <c r="B15" t="s">
        <v>21</v>
      </c>
      <c r="C15" t="s">
        <v>22</v>
      </c>
    </row>
    <row r="16" spans="2:6">
      <c r="B16" s="4" t="s">
        <v>23</v>
      </c>
      <c r="C16" s="4" t="s">
        <v>24</v>
      </c>
    </row>
    <row r="17" spans="2:3">
      <c r="B17" t="s">
        <v>25</v>
      </c>
      <c r="C17" t="s">
        <v>26</v>
      </c>
    </row>
    <row r="18" spans="2:3">
      <c r="B18" t="s">
        <v>27</v>
      </c>
      <c r="C18" t="s">
        <v>26</v>
      </c>
    </row>
    <row r="19" spans="2:3">
      <c r="B19" t="s">
        <v>28</v>
      </c>
      <c r="C19" t="s">
        <v>29</v>
      </c>
    </row>
    <row r="20" spans="2:3">
      <c r="B20" t="s">
        <v>30</v>
      </c>
      <c r="C20" t="s">
        <v>29</v>
      </c>
    </row>
    <row r="21" spans="2:3">
      <c r="B21" t="s">
        <v>31</v>
      </c>
      <c r="C21" t="s">
        <v>32</v>
      </c>
    </row>
    <row r="22" spans="2:3">
      <c r="B22" t="s">
        <v>33</v>
      </c>
      <c r="C22" t="s">
        <v>32</v>
      </c>
    </row>
    <row r="23" spans="2:3">
      <c r="B23" t="s">
        <v>34</v>
      </c>
      <c r="C23" t="s">
        <v>35</v>
      </c>
    </row>
    <row r="24" spans="2:3">
      <c r="B24" t="s">
        <v>36</v>
      </c>
      <c r="C24" t="s">
        <v>35</v>
      </c>
    </row>
    <row r="25" spans="2:3">
      <c r="B25" t="s">
        <v>37</v>
      </c>
      <c r="C25" t="s">
        <v>38</v>
      </c>
    </row>
    <row r="26" spans="2:3">
      <c r="B26" t="s">
        <v>39</v>
      </c>
      <c r="C26" t="s">
        <v>38</v>
      </c>
    </row>
    <row r="27" spans="2:3">
      <c r="B27" t="s">
        <v>40</v>
      </c>
      <c r="C27" t="s">
        <v>41</v>
      </c>
    </row>
    <row r="28" spans="2:3">
      <c r="B28" t="s">
        <v>42</v>
      </c>
      <c r="C28" t="s">
        <v>41</v>
      </c>
    </row>
    <row r="29" spans="2:3">
      <c r="B29" t="s">
        <v>43</v>
      </c>
      <c r="C29" t="s">
        <v>44</v>
      </c>
    </row>
    <row r="30" spans="2:3">
      <c r="B30" t="s">
        <v>45</v>
      </c>
      <c r="C30" t="s">
        <v>44</v>
      </c>
    </row>
    <row r="31" spans="2:3">
      <c r="B31" t="s">
        <v>46</v>
      </c>
      <c r="C31" t="s">
        <v>47</v>
      </c>
    </row>
    <row r="32" spans="2:3">
      <c r="B32" t="s">
        <v>48</v>
      </c>
      <c r="C32" t="s">
        <v>47</v>
      </c>
    </row>
    <row r="33" spans="2:3">
      <c r="B33" t="s">
        <v>49</v>
      </c>
      <c r="C33" t="s">
        <v>50</v>
      </c>
    </row>
    <row r="34" spans="2:3">
      <c r="B34" t="s">
        <v>51</v>
      </c>
      <c r="C34" t="s">
        <v>50</v>
      </c>
    </row>
    <row r="35" spans="2:3">
      <c r="B35" t="s">
        <v>52</v>
      </c>
      <c r="C35" t="s">
        <v>53</v>
      </c>
    </row>
    <row r="36" spans="2:3">
      <c r="B36" t="s">
        <v>54</v>
      </c>
      <c r="C36" t="s">
        <v>55</v>
      </c>
    </row>
    <row r="37" spans="2:3">
      <c r="B37" t="s">
        <v>56</v>
      </c>
      <c r="C37" t="s">
        <v>55</v>
      </c>
    </row>
    <row r="38" spans="2:3">
      <c r="B38" t="s">
        <v>57</v>
      </c>
      <c r="C38" t="s">
        <v>58</v>
      </c>
    </row>
    <row r="39" spans="2:3">
      <c r="B39" t="s">
        <v>59</v>
      </c>
      <c r="C39" t="s">
        <v>58</v>
      </c>
    </row>
    <row r="40" spans="2:3">
      <c r="B40" t="s">
        <v>60</v>
      </c>
      <c r="C40" t="s">
        <v>61</v>
      </c>
    </row>
    <row r="41" spans="2:3">
      <c r="B41" t="s">
        <v>62</v>
      </c>
      <c r="C41" t="s">
        <v>61</v>
      </c>
    </row>
    <row r="42" spans="2:3">
      <c r="B42" t="s">
        <v>63</v>
      </c>
      <c r="C42" t="s">
        <v>64</v>
      </c>
    </row>
    <row r="43" spans="2:3">
      <c r="B43" t="s">
        <v>65</v>
      </c>
      <c r="C43" t="s">
        <v>66</v>
      </c>
    </row>
    <row r="44" spans="2:3">
      <c r="B44" t="s">
        <v>67</v>
      </c>
      <c r="C44" t="s">
        <v>68</v>
      </c>
    </row>
    <row r="45" spans="2:3">
      <c r="B45" t="s">
        <v>69</v>
      </c>
      <c r="C45" t="s">
        <v>70</v>
      </c>
    </row>
    <row r="46" spans="2:3">
      <c r="B46" t="s">
        <v>71</v>
      </c>
      <c r="C46" t="s">
        <v>72</v>
      </c>
    </row>
    <row r="47" spans="2:3">
      <c r="B47" t="s">
        <v>73</v>
      </c>
      <c r="C47" t="s">
        <v>72</v>
      </c>
    </row>
    <row r="48" spans="2:3">
      <c r="B48" t="s">
        <v>74</v>
      </c>
      <c r="C48" t="s">
        <v>75</v>
      </c>
    </row>
    <row r="49" spans="2:3">
      <c r="B49" t="s">
        <v>76</v>
      </c>
      <c r="C49" t="s">
        <v>75</v>
      </c>
    </row>
    <row r="50" spans="2:3">
      <c r="B50" t="s">
        <v>77</v>
      </c>
      <c r="C50" t="s">
        <v>78</v>
      </c>
    </row>
    <row r="51" spans="2:3">
      <c r="B51" t="s">
        <v>79</v>
      </c>
      <c r="C51" t="s">
        <v>78</v>
      </c>
    </row>
    <row r="52" spans="2:3">
      <c r="B52" t="s">
        <v>80</v>
      </c>
      <c r="C52" t="s">
        <v>81</v>
      </c>
    </row>
    <row r="53" spans="2:3">
      <c r="B53" t="s">
        <v>82</v>
      </c>
      <c r="C53" t="s">
        <v>81</v>
      </c>
    </row>
    <row r="54" spans="2:3">
      <c r="B54" t="s">
        <v>83</v>
      </c>
      <c r="C54" t="s">
        <v>84</v>
      </c>
    </row>
    <row r="55" spans="2:3">
      <c r="B55" t="s">
        <v>85</v>
      </c>
      <c r="C55" t="s">
        <v>84</v>
      </c>
    </row>
    <row r="56" spans="2:3">
      <c r="B56" t="s">
        <v>86</v>
      </c>
      <c r="C56" t="s">
        <v>87</v>
      </c>
    </row>
    <row r="57" spans="2:3">
      <c r="B57" t="s">
        <v>88</v>
      </c>
      <c r="C57" t="s">
        <v>87</v>
      </c>
    </row>
    <row r="58" spans="2:3">
      <c r="B58" t="s">
        <v>89</v>
      </c>
      <c r="C58" t="s">
        <v>90</v>
      </c>
    </row>
    <row r="59" spans="2:3">
      <c r="B59" t="s">
        <v>91</v>
      </c>
      <c r="C59" t="s">
        <v>90</v>
      </c>
    </row>
    <row r="60" spans="2:3">
      <c r="B60" t="s">
        <v>92</v>
      </c>
      <c r="C60" t="s">
        <v>93</v>
      </c>
    </row>
    <row r="61" spans="2:3">
      <c r="B61" t="s">
        <v>94</v>
      </c>
      <c r="C61" t="s">
        <v>93</v>
      </c>
    </row>
    <row r="62" spans="2:3">
      <c r="B62" t="s">
        <v>95</v>
      </c>
      <c r="C62" t="s">
        <v>96</v>
      </c>
    </row>
    <row r="63" spans="2:3">
      <c r="B63" t="s">
        <v>97</v>
      </c>
      <c r="C63" t="s">
        <v>96</v>
      </c>
    </row>
    <row r="64" spans="2:3">
      <c r="B64" t="s">
        <v>98</v>
      </c>
    </row>
    <row r="65" spans="2:2">
      <c r="B65" t="s">
        <v>99</v>
      </c>
    </row>
    <row r="66" spans="2:2">
      <c r="B66" t="s">
        <v>100</v>
      </c>
    </row>
    <row r="67" spans="2:2">
      <c r="B67" t="s">
        <v>101</v>
      </c>
    </row>
    <row r="68" spans="2:2">
      <c r="B68" t="s">
        <v>102</v>
      </c>
    </row>
    <row r="69" spans="2:2">
      <c r="B69" t="s">
        <v>103</v>
      </c>
    </row>
    <row r="70" spans="2:2">
      <c r="B70" t="s">
        <v>104</v>
      </c>
    </row>
    <row r="71" spans="2:2">
      <c r="B71" t="s">
        <v>105</v>
      </c>
    </row>
    <row r="72" spans="2:2">
      <c r="B72" t="s">
        <v>106</v>
      </c>
    </row>
    <row r="73" spans="2:2">
      <c r="B73" t="s">
        <v>107</v>
      </c>
    </row>
    <row r="74" spans="2:2">
      <c r="B74" t="s">
        <v>108</v>
      </c>
    </row>
    <row r="75" spans="2:2">
      <c r="B75" t="s">
        <v>109</v>
      </c>
    </row>
    <row r="76" spans="2:2">
      <c r="B76" t="s">
        <v>110</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25AC2-DBD3-44E7-80EB-B7A9BFD25DF6}">
  <dimension ref="A3:X22"/>
  <sheetViews>
    <sheetView workbookViewId="0">
      <pane xSplit="4" ySplit="4" topLeftCell="E5" activePane="bottomRight" state="frozen"/>
      <selection pane="bottomRight" activeCell="X25" sqref="X25"/>
      <selection pane="bottomLeft" activeCell="A5" sqref="A5"/>
      <selection pane="topRight" activeCell="E1" sqref="E1"/>
    </sheetView>
  </sheetViews>
  <sheetFormatPr defaultRowHeight="14.45"/>
  <cols>
    <col min="3" max="3" width="11" bestFit="1" customWidth="1"/>
    <col min="4" max="4" width="59.42578125" bestFit="1" customWidth="1"/>
    <col min="5" max="5" width="15.140625" bestFit="1" customWidth="1"/>
    <col min="6" max="6" width="16.28515625" bestFit="1" customWidth="1"/>
    <col min="7" max="7" width="15.140625" customWidth="1"/>
    <col min="18" max="18" width="15.5703125" bestFit="1" customWidth="1"/>
    <col min="19" max="19" width="15.85546875" bestFit="1" customWidth="1"/>
    <col min="20" max="20" width="16" customWidth="1"/>
    <col min="21" max="21" width="18" bestFit="1" customWidth="1"/>
    <col min="22" max="22" width="18" customWidth="1"/>
  </cols>
  <sheetData>
    <row r="3" spans="1:24">
      <c r="H3" s="56" t="s">
        <v>111</v>
      </c>
      <c r="I3" s="56"/>
      <c r="J3" s="56"/>
      <c r="K3" s="56"/>
      <c r="L3" s="56"/>
      <c r="M3" s="56"/>
      <c r="N3" s="56"/>
      <c r="O3" s="56"/>
      <c r="P3" s="56"/>
      <c r="Q3" s="56"/>
    </row>
    <row r="4" spans="1:24" ht="43.15">
      <c r="E4" t="s">
        <v>112</v>
      </c>
      <c r="F4" t="s">
        <v>113</v>
      </c>
      <c r="G4">
        <v>0</v>
      </c>
      <c r="H4" t="s">
        <v>114</v>
      </c>
      <c r="I4" t="s">
        <v>115</v>
      </c>
      <c r="J4" t="s">
        <v>116</v>
      </c>
      <c r="K4" t="s">
        <v>117</v>
      </c>
      <c r="L4" t="s">
        <v>118</v>
      </c>
      <c r="M4" t="s">
        <v>119</v>
      </c>
      <c r="N4" t="s">
        <v>120</v>
      </c>
      <c r="O4" t="s">
        <v>121</v>
      </c>
      <c r="P4" t="s">
        <v>122</v>
      </c>
      <c r="Q4" t="s">
        <v>123</v>
      </c>
      <c r="R4" t="s">
        <v>124</v>
      </c>
      <c r="S4" t="s">
        <v>125</v>
      </c>
      <c r="T4" s="5" t="s">
        <v>126</v>
      </c>
      <c r="U4" s="5" t="s">
        <v>127</v>
      </c>
      <c r="V4" s="5" t="s">
        <v>128</v>
      </c>
      <c r="W4" t="s">
        <v>129</v>
      </c>
    </row>
    <row r="5" spans="1:24">
      <c r="A5" s="56" t="s">
        <v>130</v>
      </c>
      <c r="B5" s="57" t="s">
        <v>131</v>
      </c>
      <c r="C5" t="str">
        <f>'description prototype'!B6</f>
        <v xml:space="preserve">Prototype A </v>
      </c>
      <c r="D5" t="str">
        <f>'description prototype'!C6</f>
        <v>only fibres 7 g, fibre from paper pulverized</v>
      </c>
      <c r="E5">
        <v>8.8000000000000007</v>
      </c>
      <c r="F5">
        <v>7</v>
      </c>
      <c r="G5" s="1">
        <v>10.1</v>
      </c>
      <c r="H5" s="1">
        <v>9.8000000000000007</v>
      </c>
      <c r="I5" s="1">
        <v>10.1</v>
      </c>
      <c r="J5" s="1">
        <v>9.9</v>
      </c>
      <c r="K5" s="1">
        <v>10.199999999999999</v>
      </c>
      <c r="L5" s="1">
        <v>9.9</v>
      </c>
      <c r="M5" s="1">
        <v>10.1</v>
      </c>
      <c r="N5" s="1">
        <v>9.9</v>
      </c>
      <c r="O5" s="1"/>
      <c r="P5" s="1"/>
      <c r="Q5">
        <f>SUM(G5:N5)</f>
        <v>80</v>
      </c>
      <c r="R5">
        <v>87.9</v>
      </c>
      <c r="S5">
        <f t="shared" ref="S5:S22" si="0">R5-E5</f>
        <v>79.100000000000009</v>
      </c>
      <c r="T5" s="1">
        <f t="shared" ref="T5:T22" si="1">S5/E5</f>
        <v>8.9886363636363633</v>
      </c>
      <c r="U5" s="1">
        <f t="shared" ref="U5:U15" si="2">S5/F5</f>
        <v>11.3</v>
      </c>
      <c r="V5" s="1"/>
      <c r="W5" t="s">
        <v>132</v>
      </c>
    </row>
    <row r="6" spans="1:24">
      <c r="A6" s="56"/>
      <c r="B6" s="57"/>
      <c r="C6" t="str">
        <f>'description prototype'!B7</f>
        <v>Prototype B</v>
      </c>
      <c r="D6" t="str">
        <f>'description prototype'!C7</f>
        <v>only fibres 7 g, fibre from mattress pulverized</v>
      </c>
      <c r="E6">
        <v>9</v>
      </c>
      <c r="F6">
        <v>7</v>
      </c>
      <c r="G6" s="1">
        <v>10</v>
      </c>
      <c r="H6" s="1">
        <v>10</v>
      </c>
      <c r="I6" s="1">
        <v>10.1</v>
      </c>
      <c r="J6" s="1">
        <v>9.8000000000000007</v>
      </c>
      <c r="K6" s="1">
        <v>9.9</v>
      </c>
      <c r="L6" s="1">
        <v>10.3</v>
      </c>
      <c r="M6" s="1">
        <v>10.1</v>
      </c>
      <c r="N6" s="1">
        <v>9.8000000000000007</v>
      </c>
      <c r="O6" s="1">
        <v>10</v>
      </c>
      <c r="P6" s="1">
        <v>9.9</v>
      </c>
      <c r="Q6">
        <f>SUM(G6:P6)</f>
        <v>99.9</v>
      </c>
      <c r="R6" s="1">
        <v>104.9</v>
      </c>
      <c r="S6">
        <f t="shared" si="0"/>
        <v>95.9</v>
      </c>
      <c r="T6" s="1">
        <f t="shared" si="1"/>
        <v>10.655555555555557</v>
      </c>
      <c r="U6" s="1">
        <f t="shared" si="2"/>
        <v>13.700000000000001</v>
      </c>
      <c r="V6" s="1"/>
      <c r="W6" t="s">
        <v>133</v>
      </c>
    </row>
    <row r="7" spans="1:24">
      <c r="A7" s="56"/>
      <c r="B7" s="57"/>
      <c r="C7" t="str">
        <f>'description prototype'!B8</f>
        <v>Prototype C</v>
      </c>
      <c r="D7" t="str">
        <f>'description prototype'!C8</f>
        <v>only fibres, 7g, fibre from mattress, not pulverized</v>
      </c>
      <c r="E7">
        <v>8.8000000000000007</v>
      </c>
      <c r="F7">
        <v>7</v>
      </c>
      <c r="G7">
        <v>10.1</v>
      </c>
      <c r="H7">
        <v>9.9</v>
      </c>
      <c r="I7">
        <v>10.199999999999999</v>
      </c>
      <c r="J7">
        <v>10.1</v>
      </c>
      <c r="K7">
        <v>9.9</v>
      </c>
      <c r="L7">
        <v>10</v>
      </c>
      <c r="M7">
        <v>9.8000000000000007</v>
      </c>
      <c r="N7">
        <v>10.1</v>
      </c>
      <c r="O7">
        <v>10.199999999999999</v>
      </c>
      <c r="P7">
        <v>9.6999999999999993</v>
      </c>
      <c r="Q7">
        <f>SUM(G7:P7)</f>
        <v>100</v>
      </c>
      <c r="R7">
        <v>98.3</v>
      </c>
      <c r="S7">
        <f t="shared" si="0"/>
        <v>89.5</v>
      </c>
      <c r="T7" s="1">
        <f t="shared" si="1"/>
        <v>10.170454545454545</v>
      </c>
      <c r="U7" s="1">
        <f t="shared" si="2"/>
        <v>12.785714285714286</v>
      </c>
      <c r="V7" s="1"/>
      <c r="W7" t="s">
        <v>134</v>
      </c>
    </row>
    <row r="8" spans="1:24">
      <c r="A8" s="56"/>
      <c r="B8" s="57"/>
      <c r="C8" t="str">
        <f>'description prototype'!B9</f>
        <v>Prototype D</v>
      </c>
      <c r="D8" t="str">
        <f>'description prototype'!C9</f>
        <v>only fibres 7 g, fibre from paper pulverized</v>
      </c>
      <c r="E8" s="4">
        <v>8.9</v>
      </c>
      <c r="F8" s="4">
        <v>7</v>
      </c>
      <c r="G8" s="4">
        <v>10</v>
      </c>
      <c r="H8" s="4">
        <v>10.199999999999999</v>
      </c>
      <c r="I8" s="4">
        <v>10.1</v>
      </c>
      <c r="J8" s="4">
        <v>10.1</v>
      </c>
      <c r="K8" s="4">
        <v>9.6999999999999993</v>
      </c>
      <c r="L8" s="4">
        <v>10</v>
      </c>
      <c r="M8" s="4">
        <v>10.199999999999999</v>
      </c>
      <c r="N8" s="4">
        <v>10</v>
      </c>
      <c r="O8" s="4">
        <v>10.199999999999999</v>
      </c>
      <c r="P8" s="4">
        <v>9.5</v>
      </c>
      <c r="Q8" s="4">
        <f>SUM(G8:P8)</f>
        <v>100</v>
      </c>
      <c r="R8" s="6">
        <v>106.9</v>
      </c>
      <c r="S8" s="6">
        <f t="shared" si="0"/>
        <v>98</v>
      </c>
      <c r="T8" s="7">
        <f t="shared" si="1"/>
        <v>11.011235955056179</v>
      </c>
      <c r="U8" s="7">
        <f t="shared" si="2"/>
        <v>14</v>
      </c>
      <c r="V8" s="7"/>
      <c r="W8" s="4" t="s">
        <v>135</v>
      </c>
      <c r="X8" s="4"/>
    </row>
    <row r="9" spans="1:24">
      <c r="A9" s="56" t="s">
        <v>136</v>
      </c>
      <c r="B9" s="57"/>
      <c r="C9" t="str">
        <f>'description prototype'!B10</f>
        <v>Prototype 5</v>
      </c>
      <c r="D9" t="str">
        <f>'description prototype'!C10</f>
        <v>only fibres 5 g, fibre from pulverized paper</v>
      </c>
      <c r="E9">
        <f>E10-0.7</f>
        <v>6.8</v>
      </c>
      <c r="F9">
        <f>5</f>
        <v>5</v>
      </c>
      <c r="G9" s="3">
        <v>11.6</v>
      </c>
      <c r="H9">
        <v>11.5</v>
      </c>
      <c r="I9" s="2">
        <v>11.6</v>
      </c>
      <c r="J9">
        <v>11.6</v>
      </c>
      <c r="K9">
        <v>11.7</v>
      </c>
      <c r="L9">
        <v>11.5</v>
      </c>
      <c r="M9">
        <v>11.6</v>
      </c>
      <c r="N9">
        <v>11.7</v>
      </c>
      <c r="O9">
        <v>11.5</v>
      </c>
      <c r="P9">
        <v>11.6</v>
      </c>
      <c r="Q9">
        <f t="shared" ref="Q9:Q21" si="3">SUM(G9:P9)</f>
        <v>115.89999999999999</v>
      </c>
      <c r="R9">
        <v>85.7</v>
      </c>
      <c r="S9">
        <f t="shared" si="0"/>
        <v>78.900000000000006</v>
      </c>
      <c r="T9" s="1">
        <f t="shared" si="1"/>
        <v>11.602941176470589</v>
      </c>
      <c r="U9" s="1">
        <f t="shared" si="2"/>
        <v>15.780000000000001</v>
      </c>
      <c r="V9" s="1">
        <f>S9-$S$9</f>
        <v>0</v>
      </c>
      <c r="W9" t="s">
        <v>137</v>
      </c>
    </row>
    <row r="10" spans="1:24">
      <c r="A10" s="56"/>
      <c r="B10" s="57" t="s">
        <v>138</v>
      </c>
      <c r="C10" t="str">
        <f>'description prototype'!B11</f>
        <v>Prototype 6</v>
      </c>
      <c r="D10" t="str">
        <f>'description prototype'!C11</f>
        <v xml:space="preserve"> fibres 5 g + small rectangle paper, 0,7g, fibre from pulverized paper</v>
      </c>
      <c r="E10">
        <v>7.5</v>
      </c>
      <c r="F10">
        <f>5+0.7</f>
        <v>5.7</v>
      </c>
      <c r="G10">
        <v>11.6</v>
      </c>
      <c r="H10">
        <v>11.5</v>
      </c>
      <c r="I10" s="2">
        <v>11.5</v>
      </c>
      <c r="J10" s="3">
        <v>11.5</v>
      </c>
      <c r="K10">
        <v>11.5</v>
      </c>
      <c r="L10">
        <v>11.6</v>
      </c>
      <c r="M10">
        <v>11.6</v>
      </c>
      <c r="N10">
        <v>11.6</v>
      </c>
      <c r="O10">
        <v>11.5</v>
      </c>
      <c r="P10">
        <v>12.1</v>
      </c>
      <c r="Q10">
        <f t="shared" si="3"/>
        <v>115.99999999999999</v>
      </c>
      <c r="R10">
        <v>92.6</v>
      </c>
      <c r="S10">
        <f t="shared" si="0"/>
        <v>85.1</v>
      </c>
      <c r="T10" s="1">
        <f t="shared" si="1"/>
        <v>11.346666666666666</v>
      </c>
      <c r="U10" s="1">
        <f t="shared" si="2"/>
        <v>14.929824561403507</v>
      </c>
      <c r="V10" s="1">
        <f t="shared" ref="V10:V15" si="4">S10-$S$9</f>
        <v>6.1999999999999886</v>
      </c>
      <c r="W10" t="s">
        <v>139</v>
      </c>
    </row>
    <row r="11" spans="1:24">
      <c r="A11" s="56"/>
      <c r="B11" s="57"/>
      <c r="C11" t="str">
        <f>'description prototype'!B12</f>
        <v>Prototype 7</v>
      </c>
      <c r="D11" t="str">
        <f>'description prototype'!C12</f>
        <v xml:space="preserve"> fibres 5 g + long rectangle paper, 0,7g, fibre from pulverized paper</v>
      </c>
      <c r="E11">
        <v>7.4</v>
      </c>
      <c r="F11">
        <v>5.7</v>
      </c>
      <c r="G11">
        <v>11.6</v>
      </c>
      <c r="H11">
        <v>11.6</v>
      </c>
      <c r="I11" s="2">
        <v>11.7</v>
      </c>
      <c r="J11">
        <v>11.6</v>
      </c>
      <c r="K11">
        <v>11.5</v>
      </c>
      <c r="L11">
        <v>11.7</v>
      </c>
      <c r="M11" s="3">
        <v>11.5</v>
      </c>
      <c r="N11">
        <v>11.6</v>
      </c>
      <c r="O11">
        <v>11.6</v>
      </c>
      <c r="P11">
        <v>11.6</v>
      </c>
      <c r="Q11">
        <f t="shared" si="3"/>
        <v>115.99999999999999</v>
      </c>
      <c r="R11">
        <v>93.5</v>
      </c>
      <c r="S11">
        <f t="shared" si="0"/>
        <v>86.1</v>
      </c>
      <c r="T11" s="1">
        <f t="shared" si="1"/>
        <v>11.635135135135133</v>
      </c>
      <c r="U11" s="1">
        <f t="shared" si="2"/>
        <v>15.105263157894735</v>
      </c>
      <c r="V11" s="1">
        <f t="shared" si="4"/>
        <v>7.1999999999999886</v>
      </c>
      <c r="W11" t="s">
        <v>140</v>
      </c>
    </row>
    <row r="12" spans="1:24">
      <c r="A12" s="56"/>
      <c r="B12" s="57"/>
      <c r="C12" t="str">
        <f>'description prototype'!B13</f>
        <v>Prototype 8</v>
      </c>
      <c r="D12" t="str">
        <f>'description prototype'!C13</f>
        <v xml:space="preserve"> fibres 5 g + H paper 0,6g, fibre from pulverized paper</v>
      </c>
      <c r="E12">
        <v>7.5</v>
      </c>
      <c r="F12">
        <v>5.6</v>
      </c>
      <c r="G12">
        <v>11.6</v>
      </c>
      <c r="H12">
        <v>11.7</v>
      </c>
      <c r="I12" s="2">
        <v>11.7</v>
      </c>
      <c r="J12">
        <v>11.5</v>
      </c>
      <c r="K12">
        <v>11.7</v>
      </c>
      <c r="L12">
        <v>11.5</v>
      </c>
      <c r="M12">
        <v>11.5</v>
      </c>
      <c r="N12" s="3">
        <v>11.7</v>
      </c>
      <c r="O12">
        <v>11.4</v>
      </c>
      <c r="P12">
        <v>11.8</v>
      </c>
      <c r="Q12">
        <f t="shared" si="3"/>
        <v>116.10000000000001</v>
      </c>
      <c r="R12">
        <v>97.9</v>
      </c>
      <c r="S12">
        <f t="shared" si="0"/>
        <v>90.4</v>
      </c>
      <c r="T12" s="1">
        <f t="shared" si="1"/>
        <v>12.053333333333335</v>
      </c>
      <c r="U12" s="1">
        <f t="shared" si="2"/>
        <v>16.142857142857146</v>
      </c>
      <c r="V12" s="1">
        <f t="shared" si="4"/>
        <v>11.5</v>
      </c>
      <c r="W12" t="s">
        <v>141</v>
      </c>
    </row>
    <row r="13" spans="1:24">
      <c r="A13" s="56"/>
      <c r="B13" s="57" t="s">
        <v>142</v>
      </c>
      <c r="C13" t="str">
        <f>'description prototype'!B14</f>
        <v>Prototype 9</v>
      </c>
      <c r="D13" t="str">
        <f>'description prototype'!C14</f>
        <v xml:space="preserve">fibre 5 g, 3g fibres mix with 3 g guar gum + 2 g mattres on top </v>
      </c>
      <c r="E13">
        <v>9.6999999999999993</v>
      </c>
      <c r="F13">
        <v>8</v>
      </c>
      <c r="G13">
        <v>11.6</v>
      </c>
      <c r="H13">
        <v>11.5</v>
      </c>
      <c r="I13" s="2">
        <v>11.7</v>
      </c>
      <c r="J13">
        <v>11.7</v>
      </c>
      <c r="K13">
        <v>11.6</v>
      </c>
      <c r="L13">
        <v>11.5</v>
      </c>
      <c r="M13">
        <v>11.6</v>
      </c>
      <c r="N13">
        <v>11.5</v>
      </c>
      <c r="O13" s="3">
        <v>11.6</v>
      </c>
      <c r="P13">
        <v>11.7</v>
      </c>
      <c r="Q13">
        <f t="shared" si="3"/>
        <v>115.99999999999999</v>
      </c>
      <c r="R13">
        <v>114.6</v>
      </c>
      <c r="S13">
        <f t="shared" si="0"/>
        <v>104.89999999999999</v>
      </c>
      <c r="T13" s="1">
        <f t="shared" si="1"/>
        <v>10.814432989690722</v>
      </c>
      <c r="U13" s="1">
        <f t="shared" si="2"/>
        <v>13.112499999999999</v>
      </c>
      <c r="V13" s="1">
        <f t="shared" si="4"/>
        <v>25.999999999999986</v>
      </c>
      <c r="W13" t="s">
        <v>143</v>
      </c>
    </row>
    <row r="14" spans="1:24">
      <c r="A14" s="56"/>
      <c r="B14" s="57"/>
      <c r="C14" t="str">
        <f>'description prototype'!B15</f>
        <v>Prototype 10</v>
      </c>
      <c r="D14" t="str">
        <f>'description prototype'!C15</f>
        <v xml:space="preserve">fibre 5 g, 3g fibres mix with 3 g chitosan + 2 g mattres on top </v>
      </c>
      <c r="E14">
        <v>10</v>
      </c>
      <c r="F14">
        <v>8</v>
      </c>
      <c r="G14">
        <v>11.6</v>
      </c>
      <c r="H14">
        <v>11.6</v>
      </c>
      <c r="I14" s="2">
        <v>11.6</v>
      </c>
      <c r="J14">
        <v>11.6</v>
      </c>
      <c r="K14">
        <v>11.7</v>
      </c>
      <c r="L14">
        <v>11.7</v>
      </c>
      <c r="M14">
        <v>11.5</v>
      </c>
      <c r="N14">
        <v>11.6</v>
      </c>
      <c r="O14">
        <v>11.6</v>
      </c>
      <c r="P14">
        <v>11.6</v>
      </c>
      <c r="Q14">
        <f t="shared" si="3"/>
        <v>116.09999999999998</v>
      </c>
      <c r="R14">
        <v>103.7</v>
      </c>
      <c r="S14">
        <f t="shared" si="0"/>
        <v>93.7</v>
      </c>
      <c r="T14" s="1">
        <f t="shared" si="1"/>
        <v>9.370000000000001</v>
      </c>
      <c r="U14" s="1">
        <f t="shared" si="2"/>
        <v>11.7125</v>
      </c>
      <c r="V14" s="1">
        <f t="shared" si="4"/>
        <v>14.799999999999997</v>
      </c>
      <c r="W14" t="s">
        <v>144</v>
      </c>
    </row>
    <row r="15" spans="1:24">
      <c r="A15" s="56"/>
      <c r="B15" s="57"/>
      <c r="C15" t="str">
        <f>'description prototype'!B16</f>
        <v>Prototype 11</v>
      </c>
      <c r="D15" t="str">
        <f>'description prototype'!C16</f>
        <v xml:space="preserve">fibre 5 g, 3g fibres mix with 3 g alginate + 2 g mattres on top </v>
      </c>
      <c r="E15">
        <v>9.9</v>
      </c>
      <c r="F15">
        <v>8</v>
      </c>
      <c r="G15">
        <v>11.6</v>
      </c>
      <c r="H15">
        <v>11.5</v>
      </c>
      <c r="I15" s="2">
        <v>11.7</v>
      </c>
      <c r="J15">
        <v>11.5</v>
      </c>
      <c r="K15">
        <v>11.6</v>
      </c>
      <c r="L15">
        <v>11.6</v>
      </c>
      <c r="M15">
        <v>11.6</v>
      </c>
      <c r="N15" s="3">
        <v>11.6</v>
      </c>
      <c r="O15">
        <v>11.5</v>
      </c>
      <c r="P15">
        <v>11.7</v>
      </c>
      <c r="Q15">
        <f t="shared" si="3"/>
        <v>115.89999999999999</v>
      </c>
      <c r="R15">
        <v>111.9</v>
      </c>
      <c r="S15">
        <f t="shared" si="0"/>
        <v>102</v>
      </c>
      <c r="T15" s="1">
        <f t="shared" si="1"/>
        <v>10.303030303030303</v>
      </c>
      <c r="U15" s="1">
        <f t="shared" si="2"/>
        <v>12.75</v>
      </c>
      <c r="V15" s="1">
        <f t="shared" si="4"/>
        <v>23.099999999999994</v>
      </c>
      <c r="W15" t="s">
        <v>145</v>
      </c>
    </row>
    <row r="16" spans="1:24">
      <c r="C16" t="str">
        <f>'description prototype'!B17</f>
        <v>Prototype 12</v>
      </c>
      <c r="I16" s="2"/>
      <c r="Q16">
        <f t="shared" si="3"/>
        <v>0</v>
      </c>
      <c r="S16">
        <f t="shared" si="0"/>
        <v>0</v>
      </c>
      <c r="T16" t="e">
        <f t="shared" si="1"/>
        <v>#DIV/0!</v>
      </c>
    </row>
    <row r="17" spans="3:20">
      <c r="C17" t="s">
        <v>27</v>
      </c>
      <c r="I17" s="2"/>
      <c r="Q17">
        <f t="shared" si="3"/>
        <v>0</v>
      </c>
      <c r="S17">
        <f t="shared" si="0"/>
        <v>0</v>
      </c>
      <c r="T17" t="e">
        <f t="shared" si="1"/>
        <v>#DIV/0!</v>
      </c>
    </row>
    <row r="18" spans="3:20">
      <c r="C18" t="s">
        <v>28</v>
      </c>
      <c r="I18" s="2"/>
      <c r="Q18">
        <f t="shared" si="3"/>
        <v>0</v>
      </c>
      <c r="S18">
        <f t="shared" si="0"/>
        <v>0</v>
      </c>
      <c r="T18" t="e">
        <f t="shared" si="1"/>
        <v>#DIV/0!</v>
      </c>
    </row>
    <row r="19" spans="3:20">
      <c r="C19" t="s">
        <v>30</v>
      </c>
      <c r="I19" s="2"/>
      <c r="Q19">
        <f t="shared" si="3"/>
        <v>0</v>
      </c>
      <c r="S19">
        <f t="shared" si="0"/>
        <v>0</v>
      </c>
      <c r="T19" t="e">
        <f t="shared" si="1"/>
        <v>#DIV/0!</v>
      </c>
    </row>
    <row r="20" spans="3:20">
      <c r="C20" t="s">
        <v>31</v>
      </c>
      <c r="I20" s="2"/>
      <c r="Q20">
        <f t="shared" si="3"/>
        <v>0</v>
      </c>
      <c r="S20">
        <f t="shared" si="0"/>
        <v>0</v>
      </c>
      <c r="T20" t="e">
        <f t="shared" si="1"/>
        <v>#DIV/0!</v>
      </c>
    </row>
    <row r="21" spans="3:20">
      <c r="C21" t="s">
        <v>33</v>
      </c>
      <c r="I21" s="2"/>
      <c r="Q21">
        <f t="shared" si="3"/>
        <v>0</v>
      </c>
      <c r="S21">
        <f t="shared" si="0"/>
        <v>0</v>
      </c>
      <c r="T21" t="e">
        <f t="shared" si="1"/>
        <v>#DIV/0!</v>
      </c>
    </row>
    <row r="22" spans="3:20">
      <c r="C22" t="s">
        <v>34</v>
      </c>
      <c r="I22" s="2"/>
      <c r="S22">
        <f t="shared" si="0"/>
        <v>0</v>
      </c>
      <c r="T22" t="e">
        <f t="shared" si="1"/>
        <v>#DIV/0!</v>
      </c>
    </row>
  </sheetData>
  <mergeCells count="6">
    <mergeCell ref="H3:Q3"/>
    <mergeCell ref="B5:B9"/>
    <mergeCell ref="B10:B12"/>
    <mergeCell ref="B13:B15"/>
    <mergeCell ref="A5:A8"/>
    <mergeCell ref="A9:A15"/>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33AF6-5CAE-4D3D-A38A-5ECEBDB62801}">
  <dimension ref="A2:BA59"/>
  <sheetViews>
    <sheetView zoomScale="76" workbookViewId="0">
      <pane xSplit="3" ySplit="3" topLeftCell="D4" activePane="bottomRight" state="frozen"/>
      <selection pane="bottomRight" activeCell="R5" sqref="R5"/>
      <selection pane="bottomLeft" activeCell="A4" sqref="A4"/>
      <selection pane="topRight" activeCell="D1" sqref="D1"/>
    </sheetView>
  </sheetViews>
  <sheetFormatPr defaultRowHeight="14.45"/>
  <cols>
    <col min="2" max="2" width="15.28515625" bestFit="1" customWidth="1"/>
    <col min="3" max="3" width="50.28515625" customWidth="1"/>
    <col min="4" max="7" width="13.7109375" customWidth="1"/>
    <col min="8" max="8" width="13.7109375" style="9" customWidth="1"/>
    <col min="9" max="9" width="13.7109375" customWidth="1"/>
    <col min="10" max="11" width="13.7109375" style="9" customWidth="1"/>
    <col min="12" max="13" width="13.7109375" customWidth="1"/>
    <col min="14" max="14" width="13.7109375" style="10" customWidth="1"/>
    <col min="15" max="24" width="13.7109375" customWidth="1"/>
    <col min="25" max="25" width="10.42578125" customWidth="1"/>
    <col min="26" max="26" width="18" bestFit="1" customWidth="1"/>
  </cols>
  <sheetData>
    <row r="2" spans="1:53">
      <c r="I2" s="56" t="s">
        <v>146</v>
      </c>
      <c r="J2" s="56"/>
      <c r="L2" s="56" t="s">
        <v>147</v>
      </c>
      <c r="M2" s="58"/>
      <c r="N2" s="16"/>
      <c r="O2" s="59" t="s">
        <v>148</v>
      </c>
      <c r="P2" s="56"/>
      <c r="Q2" s="56"/>
      <c r="R2" s="58"/>
      <c r="S2" s="10"/>
      <c r="T2" s="59" t="s">
        <v>149</v>
      </c>
      <c r="U2" s="56"/>
      <c r="V2" s="56" t="s">
        <v>150</v>
      </c>
      <c r="W2" s="56"/>
      <c r="X2" s="56" t="s">
        <v>151</v>
      </c>
      <c r="Y2" s="56"/>
      <c r="AD2" t="s">
        <v>152</v>
      </c>
    </row>
    <row r="3" spans="1:53" ht="57.6">
      <c r="B3" t="s">
        <v>153</v>
      </c>
      <c r="D3" s="5" t="s">
        <v>154</v>
      </c>
      <c r="E3" s="5" t="s">
        <v>155</v>
      </c>
      <c r="F3" s="5" t="s">
        <v>156</v>
      </c>
      <c r="G3" s="5" t="s">
        <v>157</v>
      </c>
      <c r="H3" s="22" t="s">
        <v>158</v>
      </c>
      <c r="I3" s="5" t="s">
        <v>159</v>
      </c>
      <c r="J3" s="22" t="s">
        <v>160</v>
      </c>
      <c r="K3" s="22" t="s">
        <v>161</v>
      </c>
      <c r="L3" s="5" t="s">
        <v>159</v>
      </c>
      <c r="M3" s="5" t="s">
        <v>160</v>
      </c>
      <c r="N3" s="21" t="s">
        <v>161</v>
      </c>
      <c r="O3" s="5" t="s">
        <v>159</v>
      </c>
      <c r="P3" s="5" t="s">
        <v>160</v>
      </c>
      <c r="Q3" s="5" t="s">
        <v>162</v>
      </c>
      <c r="R3" s="22" t="s">
        <v>163</v>
      </c>
      <c r="S3" s="21" t="s">
        <v>164</v>
      </c>
      <c r="T3" s="5" t="s">
        <v>165</v>
      </c>
      <c r="U3" s="5" t="s">
        <v>166</v>
      </c>
      <c r="V3" s="5" t="s">
        <v>167</v>
      </c>
      <c r="W3" s="5" t="s">
        <v>168</v>
      </c>
      <c r="X3" s="5" t="s">
        <v>169</v>
      </c>
      <c r="Y3" s="5" t="s">
        <v>170</v>
      </c>
      <c r="Z3" t="s">
        <v>171</v>
      </c>
      <c r="AD3">
        <f>11.5*7.5</f>
        <v>86.25</v>
      </c>
      <c r="AE3" t="s">
        <v>172</v>
      </c>
      <c r="AG3" t="s">
        <v>173</v>
      </c>
    </row>
    <row r="4" spans="1:53">
      <c r="B4" t="str">
        <f>'description prototype'!B17</f>
        <v>Prototype 12</v>
      </c>
      <c r="C4" t="str">
        <f>'description prototype'!C17</f>
        <v>Viscose, fibres 5 g</v>
      </c>
      <c r="D4">
        <v>7</v>
      </c>
      <c r="F4">
        <v>3</v>
      </c>
      <c r="G4">
        <v>3</v>
      </c>
      <c r="H4" s="9">
        <v>2.7</v>
      </c>
      <c r="L4">
        <v>14.4</v>
      </c>
      <c r="M4">
        <v>5.7</v>
      </c>
      <c r="O4">
        <v>21</v>
      </c>
      <c r="P4">
        <v>6.6</v>
      </c>
      <c r="Q4">
        <v>19.5</v>
      </c>
      <c r="R4" s="9">
        <v>4.3</v>
      </c>
      <c r="S4" s="10">
        <v>97.5</v>
      </c>
      <c r="T4" s="23"/>
      <c r="U4" s="23"/>
      <c r="V4">
        <f t="shared" ref="V4:V15" si="0">L4-D4</f>
        <v>7.4</v>
      </c>
      <c r="W4" s="1">
        <f>0.2*100/V4+0.1*100/10</f>
        <v>3.7027027027027026</v>
      </c>
      <c r="X4">
        <f t="shared" ref="X4:X15" si="1">O4-D4</f>
        <v>14</v>
      </c>
      <c r="Y4" s="1">
        <f>0.2*100/X4+0.1*100/20</f>
        <v>1.9285714285714286</v>
      </c>
      <c r="AD4">
        <v>1000</v>
      </c>
      <c r="AE4" t="s">
        <v>174</v>
      </c>
      <c r="AG4" t="s">
        <v>175</v>
      </c>
    </row>
    <row r="5" spans="1:53">
      <c r="B5" t="str">
        <f>'description prototype'!B18</f>
        <v>Prototype 13</v>
      </c>
      <c r="C5" t="str">
        <f>'description prototype'!C18</f>
        <v>Viscose, fibres 5 g</v>
      </c>
      <c r="D5">
        <v>7.1</v>
      </c>
      <c r="F5">
        <v>2.9</v>
      </c>
      <c r="G5">
        <v>2.9</v>
      </c>
      <c r="H5" s="9">
        <v>3.2</v>
      </c>
      <c r="L5">
        <v>14.6</v>
      </c>
      <c r="M5">
        <v>5.3</v>
      </c>
      <c r="O5">
        <f>Q5+R5-H5</f>
        <v>21</v>
      </c>
      <c r="P5">
        <v>6.8</v>
      </c>
      <c r="Q5">
        <v>19.7</v>
      </c>
      <c r="R5" s="9">
        <v>4.5</v>
      </c>
      <c r="S5" s="10">
        <v>96.2</v>
      </c>
      <c r="T5" s="23"/>
      <c r="U5" s="23"/>
      <c r="V5">
        <f t="shared" si="0"/>
        <v>7.5</v>
      </c>
      <c r="W5" s="1">
        <f t="shared" ref="W5:W50" si="2">0.2*100/V5+0.1*100/10</f>
        <v>3.6666666666666665</v>
      </c>
      <c r="X5">
        <f t="shared" si="1"/>
        <v>13.9</v>
      </c>
      <c r="Y5" s="1">
        <f t="shared" ref="Y5:Y50" si="3">0.2*100/X5+0.1*100/20</f>
        <v>1.9388489208633093</v>
      </c>
      <c r="AD5">
        <f>AD4/AD3</f>
        <v>11.594202898550725</v>
      </c>
      <c r="AE5" t="s">
        <v>176</v>
      </c>
      <c r="AG5">
        <v>210</v>
      </c>
    </row>
    <row r="6" spans="1:53">
      <c r="B6" t="str">
        <f>'description prototype'!B19</f>
        <v>Prototype 14</v>
      </c>
      <c r="C6" t="str">
        <f>'description prototype'!C19</f>
        <v xml:space="preserve"> Viscose, fibres 5 g, thick paper (20cm*2,5cm, 0,6g)</v>
      </c>
      <c r="D6">
        <v>7.6</v>
      </c>
      <c r="F6">
        <v>2.9</v>
      </c>
      <c r="G6">
        <v>3.1</v>
      </c>
      <c r="H6" s="9">
        <v>3.3</v>
      </c>
      <c r="L6">
        <v>15.4</v>
      </c>
      <c r="M6">
        <v>5.0999999999999996</v>
      </c>
      <c r="O6">
        <v>22</v>
      </c>
      <c r="P6">
        <v>6.5</v>
      </c>
      <c r="Q6">
        <v>20.9</v>
      </c>
      <c r="R6" s="9">
        <v>4.4000000000000004</v>
      </c>
      <c r="S6" s="10">
        <v>98</v>
      </c>
      <c r="T6" s="23"/>
      <c r="U6" s="23"/>
      <c r="V6">
        <f t="shared" si="0"/>
        <v>7.8000000000000007</v>
      </c>
      <c r="W6" s="1">
        <f t="shared" si="2"/>
        <v>3.5641025641025639</v>
      </c>
      <c r="X6">
        <f t="shared" si="1"/>
        <v>14.4</v>
      </c>
      <c r="Y6" s="1">
        <f t="shared" si="3"/>
        <v>1.8888888888888888</v>
      </c>
    </row>
    <row r="7" spans="1:53">
      <c r="B7" t="str">
        <f>'description prototype'!B20</f>
        <v>Prototype 15</v>
      </c>
      <c r="C7" t="str">
        <f>'description prototype'!C20</f>
        <v xml:space="preserve"> Viscose, fibres 5 g, thick paper (20cm*2,5cm, 0,6g)</v>
      </c>
      <c r="D7">
        <v>7.6</v>
      </c>
      <c r="F7">
        <v>2.9</v>
      </c>
      <c r="G7">
        <v>3</v>
      </c>
      <c r="H7" s="9">
        <v>3.3</v>
      </c>
      <c r="L7">
        <v>15.6</v>
      </c>
      <c r="M7">
        <v>4.9000000000000004</v>
      </c>
      <c r="O7">
        <v>22.5</v>
      </c>
      <c r="P7">
        <v>6</v>
      </c>
      <c r="Q7">
        <v>21.4</v>
      </c>
      <c r="R7" s="9">
        <v>4.4000000000000004</v>
      </c>
      <c r="S7" s="10">
        <v>92.5</v>
      </c>
      <c r="T7" s="23"/>
      <c r="U7" s="23"/>
      <c r="V7">
        <f t="shared" si="0"/>
        <v>8</v>
      </c>
      <c r="W7" s="1">
        <f t="shared" si="2"/>
        <v>3.5</v>
      </c>
      <c r="X7">
        <f t="shared" si="1"/>
        <v>14.9</v>
      </c>
      <c r="Y7" s="1">
        <f t="shared" si="3"/>
        <v>1.8422818791946309</v>
      </c>
      <c r="AM7">
        <v>6.3</v>
      </c>
      <c r="AN7">
        <v>6.2</v>
      </c>
      <c r="AV7" t="s">
        <v>177</v>
      </c>
      <c r="AX7">
        <v>27</v>
      </c>
      <c r="AY7" t="s">
        <v>1</v>
      </c>
      <c r="AZ7" t="s">
        <v>178</v>
      </c>
      <c r="BA7">
        <v>18.5</v>
      </c>
    </row>
    <row r="8" spans="1:53">
      <c r="B8" t="str">
        <f>'description prototype'!B21</f>
        <v>Prototype 16</v>
      </c>
      <c r="C8" t="str">
        <f>'description prototype'!C21</f>
        <v>Viscose, fibre 5 g mix with 3g cmc</v>
      </c>
      <c r="D8">
        <v>10.1</v>
      </c>
      <c r="F8">
        <v>2.9</v>
      </c>
      <c r="G8">
        <v>2.9</v>
      </c>
      <c r="H8" s="9">
        <v>3.2</v>
      </c>
      <c r="L8">
        <v>19.2</v>
      </c>
      <c r="M8">
        <v>4.0999999999999996</v>
      </c>
      <c r="O8">
        <v>27.6</v>
      </c>
      <c r="P8">
        <v>4.5999999999999996</v>
      </c>
      <c r="Q8">
        <v>27.2</v>
      </c>
      <c r="R8" s="9">
        <v>3.6</v>
      </c>
      <c r="S8" s="11"/>
      <c r="T8" s="23"/>
      <c r="U8" s="23"/>
      <c r="V8">
        <f t="shared" si="0"/>
        <v>9.1</v>
      </c>
      <c r="W8" s="1">
        <f t="shared" si="2"/>
        <v>3.197802197802198</v>
      </c>
      <c r="X8">
        <f t="shared" si="1"/>
        <v>17.5</v>
      </c>
      <c r="Y8" s="1">
        <f t="shared" si="3"/>
        <v>1.6428571428571428</v>
      </c>
      <c r="Z8" t="s">
        <v>179</v>
      </c>
      <c r="AM8">
        <v>16.399999999999999</v>
      </c>
      <c r="AN8">
        <v>16.399999999999999</v>
      </c>
      <c r="AV8" t="s">
        <v>180</v>
      </c>
      <c r="AX8">
        <v>27.5</v>
      </c>
      <c r="AY8" t="s">
        <v>1</v>
      </c>
      <c r="BA8">
        <v>31</v>
      </c>
    </row>
    <row r="9" spans="1:53">
      <c r="B9" t="str">
        <f>'description prototype'!B22</f>
        <v>Prototype 17</v>
      </c>
      <c r="C9" t="str">
        <f>'description prototype'!C22</f>
        <v>Viscose, fibre 5 g mix with 3g cmc</v>
      </c>
      <c r="D9">
        <v>10.4</v>
      </c>
      <c r="F9">
        <v>2.9</v>
      </c>
      <c r="G9">
        <v>3</v>
      </c>
      <c r="H9" s="9">
        <v>3.2</v>
      </c>
      <c r="L9">
        <v>19.100000000000001</v>
      </c>
      <c r="M9">
        <v>4.3</v>
      </c>
      <c r="O9">
        <v>27.3</v>
      </c>
      <c r="P9">
        <v>4.8</v>
      </c>
      <c r="Q9">
        <v>27</v>
      </c>
      <c r="R9" s="9">
        <v>3.5</v>
      </c>
      <c r="S9" s="10">
        <v>161.1</v>
      </c>
      <c r="T9" s="23"/>
      <c r="U9" s="23"/>
      <c r="V9">
        <f t="shared" si="0"/>
        <v>8.7000000000000011</v>
      </c>
      <c r="W9" s="1">
        <f t="shared" si="2"/>
        <v>3.2988505747126435</v>
      </c>
      <c r="X9">
        <f t="shared" si="1"/>
        <v>16.899999999999999</v>
      </c>
      <c r="Y9" s="1">
        <f t="shared" si="3"/>
        <v>1.6834319526627219</v>
      </c>
      <c r="Z9" t="s">
        <v>181</v>
      </c>
      <c r="AV9" t="s">
        <v>182</v>
      </c>
      <c r="AX9">
        <v>1.7</v>
      </c>
      <c r="AY9" t="s">
        <v>174</v>
      </c>
      <c r="BA9">
        <v>1.7</v>
      </c>
    </row>
    <row r="10" spans="1:53">
      <c r="A10" t="s">
        <v>183</v>
      </c>
      <c r="B10" t="str">
        <f>'description prototype'!B23</f>
        <v>Prototype 18</v>
      </c>
      <c r="C10" t="str">
        <f>'description prototype'!C23</f>
        <v>Viscose, fibre 5 g mix with 3g guar gum</v>
      </c>
      <c r="D10">
        <v>9.5</v>
      </c>
      <c r="F10">
        <v>3</v>
      </c>
      <c r="G10">
        <v>2.9</v>
      </c>
      <c r="H10" s="9">
        <v>3.2</v>
      </c>
      <c r="L10">
        <v>18</v>
      </c>
      <c r="M10">
        <v>4.5999999999999996</v>
      </c>
      <c r="O10">
        <v>26.1</v>
      </c>
      <c r="P10">
        <v>4.9000000000000004</v>
      </c>
      <c r="Q10">
        <v>25.8</v>
      </c>
      <c r="R10" s="9">
        <v>3.6</v>
      </c>
      <c r="S10" s="10">
        <v>155.6</v>
      </c>
      <c r="T10" s="23"/>
      <c r="U10" s="23"/>
      <c r="V10">
        <f t="shared" si="0"/>
        <v>8.5</v>
      </c>
      <c r="W10" s="1">
        <f t="shared" si="2"/>
        <v>3.3529411764705883</v>
      </c>
      <c r="X10">
        <f t="shared" si="1"/>
        <v>16.600000000000001</v>
      </c>
      <c r="Y10" s="1">
        <f t="shared" si="3"/>
        <v>1.7048192771084336</v>
      </c>
      <c r="Z10" t="s">
        <v>184</v>
      </c>
    </row>
    <row r="11" spans="1:53">
      <c r="B11" t="str">
        <f>'description prototype'!B24</f>
        <v>Prototype 19</v>
      </c>
      <c r="C11" t="str">
        <f>'description prototype'!C24</f>
        <v>Viscose, fibre 5 g mix with 3g guar gum</v>
      </c>
      <c r="D11">
        <v>9.6999999999999993</v>
      </c>
      <c r="F11">
        <v>3</v>
      </c>
      <c r="G11">
        <v>3</v>
      </c>
      <c r="H11" s="9">
        <v>3.1</v>
      </c>
      <c r="L11">
        <v>18.600000000000001</v>
      </c>
      <c r="M11">
        <v>4.2</v>
      </c>
      <c r="O11">
        <v>26.7</v>
      </c>
      <c r="P11">
        <v>4.9000000000000004</v>
      </c>
      <c r="Q11">
        <v>26.4</v>
      </c>
      <c r="R11" s="9">
        <v>3.5</v>
      </c>
      <c r="S11" s="10">
        <v>165.9</v>
      </c>
      <c r="T11" s="23"/>
      <c r="U11" s="23"/>
      <c r="V11">
        <f t="shared" si="0"/>
        <v>8.9000000000000021</v>
      </c>
      <c r="W11" s="1">
        <f t="shared" si="2"/>
        <v>3.2471910112359543</v>
      </c>
      <c r="X11">
        <f t="shared" si="1"/>
        <v>17</v>
      </c>
      <c r="Y11" s="1">
        <f t="shared" si="3"/>
        <v>1.6764705882352942</v>
      </c>
      <c r="AV11" t="s">
        <v>185</v>
      </c>
      <c r="AX11">
        <f>AX9/((AX7/100)*(AX8/100))</f>
        <v>22.895622895622893</v>
      </c>
      <c r="BA11">
        <f>BA9/((BA7/100)*(BA8/100))</f>
        <v>29.642545771578028</v>
      </c>
    </row>
    <row r="12" spans="1:53">
      <c r="B12" t="str">
        <f>'description prototype'!B25</f>
        <v>Prototype 20</v>
      </c>
      <c r="C12" t="str">
        <f>'description prototype'!C25</f>
        <v>jessa</v>
      </c>
      <c r="D12">
        <v>4.7</v>
      </c>
      <c r="F12">
        <v>3.1</v>
      </c>
      <c r="G12">
        <v>3</v>
      </c>
      <c r="L12">
        <v>14.7</v>
      </c>
      <c r="M12">
        <v>3.2</v>
      </c>
      <c r="O12">
        <v>21.9</v>
      </c>
      <c r="P12">
        <v>5.8</v>
      </c>
      <c r="R12" s="9"/>
      <c r="S12" s="10">
        <v>46.4</v>
      </c>
      <c r="T12" s="23"/>
      <c r="U12" s="23"/>
      <c r="V12">
        <f t="shared" si="0"/>
        <v>10</v>
      </c>
      <c r="W12" s="1">
        <f t="shared" si="2"/>
        <v>3</v>
      </c>
      <c r="X12">
        <f t="shared" si="1"/>
        <v>17.2</v>
      </c>
      <c r="Y12" s="1">
        <f t="shared" si="3"/>
        <v>1.6627906976744187</v>
      </c>
    </row>
    <row r="13" spans="1:53">
      <c r="B13" t="str">
        <f>'description prototype'!B26</f>
        <v>Prototype 21</v>
      </c>
      <c r="C13" t="str">
        <f>'description prototype'!C26</f>
        <v>jessa</v>
      </c>
      <c r="D13">
        <v>4.7</v>
      </c>
      <c r="F13">
        <v>3</v>
      </c>
      <c r="G13">
        <v>3</v>
      </c>
      <c r="H13" s="9">
        <v>3</v>
      </c>
      <c r="L13">
        <v>14.5</v>
      </c>
      <c r="M13">
        <v>3.3</v>
      </c>
      <c r="O13">
        <v>21.6</v>
      </c>
      <c r="P13">
        <v>5.8</v>
      </c>
      <c r="Q13">
        <v>20.7</v>
      </c>
      <c r="R13" s="9">
        <v>4.0999999999999996</v>
      </c>
      <c r="S13" s="10">
        <v>45.2</v>
      </c>
      <c r="T13" s="23"/>
      <c r="U13" s="23"/>
      <c r="V13">
        <f t="shared" si="0"/>
        <v>9.8000000000000007</v>
      </c>
      <c r="W13" s="1">
        <f t="shared" si="2"/>
        <v>3.0408163265306123</v>
      </c>
      <c r="X13">
        <f t="shared" si="1"/>
        <v>16.900000000000002</v>
      </c>
      <c r="Y13" s="1">
        <f t="shared" si="3"/>
        <v>1.6834319526627217</v>
      </c>
    </row>
    <row r="14" spans="1:53">
      <c r="B14" t="str">
        <f>'description prototype'!B27</f>
        <v>Prototype 22</v>
      </c>
      <c r="C14" t="str">
        <f>'description prototype'!C27</f>
        <v xml:space="preserve">always </v>
      </c>
      <c r="D14">
        <v>7.2</v>
      </c>
      <c r="F14">
        <v>3.2</v>
      </c>
      <c r="G14">
        <v>3.2</v>
      </c>
      <c r="L14">
        <v>10.6</v>
      </c>
      <c r="M14">
        <v>6.9</v>
      </c>
      <c r="O14">
        <v>18.5</v>
      </c>
      <c r="P14">
        <v>5.4</v>
      </c>
      <c r="R14" s="9"/>
      <c r="S14" s="10">
        <f>122.8-46</f>
        <v>76.8</v>
      </c>
      <c r="T14" s="23"/>
      <c r="U14" s="23"/>
      <c r="V14">
        <f t="shared" si="0"/>
        <v>3.3999999999999995</v>
      </c>
      <c r="W14" s="1">
        <f t="shared" si="2"/>
        <v>6.8823529411764719</v>
      </c>
      <c r="X14">
        <f t="shared" si="1"/>
        <v>11.3</v>
      </c>
      <c r="Y14" s="1">
        <f t="shared" si="3"/>
        <v>2.2699115044247788</v>
      </c>
      <c r="Z14" t="s">
        <v>186</v>
      </c>
    </row>
    <row r="15" spans="1:53">
      <c r="B15" t="str">
        <f>'description prototype'!B28</f>
        <v>Prototype 23</v>
      </c>
      <c r="C15" t="str">
        <f>'description prototype'!C28</f>
        <v xml:space="preserve">always </v>
      </c>
      <c r="D15">
        <v>7.2</v>
      </c>
      <c r="F15">
        <v>3.1</v>
      </c>
      <c r="G15">
        <v>3.2</v>
      </c>
      <c r="H15" s="9">
        <v>3</v>
      </c>
      <c r="L15">
        <v>11</v>
      </c>
      <c r="M15">
        <v>7.6</v>
      </c>
      <c r="O15">
        <v>13.3</v>
      </c>
      <c r="P15">
        <v>5.8</v>
      </c>
      <c r="Q15">
        <v>13.3</v>
      </c>
      <c r="R15" s="9">
        <v>3</v>
      </c>
      <c r="S15" s="10">
        <v>64.900000000000006</v>
      </c>
      <c r="T15" s="23"/>
      <c r="U15" s="23"/>
      <c r="V15">
        <f t="shared" si="0"/>
        <v>3.8</v>
      </c>
      <c r="W15" s="1">
        <f t="shared" si="2"/>
        <v>6.2631578947368425</v>
      </c>
      <c r="X15">
        <f t="shared" si="1"/>
        <v>6.1000000000000005</v>
      </c>
      <c r="Y15" s="1">
        <f t="shared" si="3"/>
        <v>3.7786885245901636</v>
      </c>
      <c r="Z15" t="s">
        <v>187</v>
      </c>
    </row>
    <row r="16" spans="1:53">
      <c r="B16" t="str">
        <f>'description prototype'!B29</f>
        <v>Prototype 24</v>
      </c>
      <c r="C16" t="str">
        <f>'description prototype'!C29</f>
        <v>always night</v>
      </c>
      <c r="D16">
        <v>13.6</v>
      </c>
      <c r="F16">
        <v>3.2</v>
      </c>
      <c r="G16">
        <v>3.2</v>
      </c>
      <c r="H16" s="9">
        <v>3.3</v>
      </c>
      <c r="L16">
        <v>23.7</v>
      </c>
      <c r="M16">
        <v>3.2</v>
      </c>
      <c r="O16">
        <v>33.9</v>
      </c>
      <c r="P16">
        <v>3.3</v>
      </c>
      <c r="Q16">
        <v>33.799999999999997</v>
      </c>
      <c r="R16" s="9">
        <v>3.4</v>
      </c>
      <c r="S16" s="10">
        <v>134.30000000000001</v>
      </c>
      <c r="T16" s="23"/>
      <c r="U16" s="23"/>
      <c r="V16">
        <v>10</v>
      </c>
      <c r="W16" s="1">
        <f t="shared" si="2"/>
        <v>3</v>
      </c>
      <c r="X16">
        <v>20</v>
      </c>
      <c r="Y16" s="1">
        <f t="shared" si="3"/>
        <v>1.5</v>
      </c>
      <c r="Z16" t="s">
        <v>188</v>
      </c>
    </row>
    <row r="17" spans="2:26">
      <c r="B17" t="str">
        <f>'description prototype'!B30</f>
        <v>Prototype 25</v>
      </c>
      <c r="C17" t="str">
        <f>'description prototype'!C30</f>
        <v>always night</v>
      </c>
      <c r="D17">
        <v>12.7</v>
      </c>
      <c r="F17">
        <v>3.2</v>
      </c>
      <c r="G17">
        <v>3.3</v>
      </c>
      <c r="H17" s="9">
        <v>3.3</v>
      </c>
      <c r="L17">
        <v>23</v>
      </c>
      <c r="M17">
        <v>3.2</v>
      </c>
      <c r="O17">
        <v>33.1</v>
      </c>
      <c r="P17">
        <v>3.3</v>
      </c>
      <c r="Q17">
        <v>33.1</v>
      </c>
      <c r="R17" s="9">
        <v>3.3</v>
      </c>
      <c r="S17" s="10">
        <v>126.7</v>
      </c>
      <c r="T17" s="23"/>
      <c r="U17" s="23"/>
      <c r="V17">
        <v>10</v>
      </c>
      <c r="W17" s="1">
        <f t="shared" si="2"/>
        <v>3</v>
      </c>
      <c r="X17">
        <v>20</v>
      </c>
      <c r="Y17" s="1">
        <f t="shared" si="3"/>
        <v>1.5</v>
      </c>
    </row>
    <row r="18" spans="2:26">
      <c r="B18" t="str">
        <f>'description prototype'!B31</f>
        <v>Prototype 26</v>
      </c>
      <c r="C18" t="str">
        <f>'description prototype'!C31</f>
        <v>Natracare ultra extra pad</v>
      </c>
      <c r="D18">
        <v>11.2</v>
      </c>
      <c r="E18">
        <v>3.2</v>
      </c>
      <c r="F18">
        <v>3.2</v>
      </c>
      <c r="G18">
        <v>3.2</v>
      </c>
      <c r="H18" s="9">
        <v>3.4</v>
      </c>
      <c r="I18">
        <v>16</v>
      </c>
      <c r="J18" s="9">
        <v>3.3</v>
      </c>
      <c r="K18" s="9">
        <f>10-(I18-D18)</f>
        <v>5.1999999999999993</v>
      </c>
      <c r="L18">
        <v>21</v>
      </c>
      <c r="M18">
        <v>3.4</v>
      </c>
      <c r="N18" s="10">
        <f>20-(L18-D18)</f>
        <v>10.199999999999999</v>
      </c>
      <c r="O18">
        <v>30</v>
      </c>
      <c r="P18">
        <v>4.3</v>
      </c>
      <c r="Q18">
        <v>29.3</v>
      </c>
      <c r="R18" s="9">
        <v>4</v>
      </c>
      <c r="S18" s="10">
        <v>96.5</v>
      </c>
      <c r="T18">
        <f>I18-D18</f>
        <v>4.8000000000000007</v>
      </c>
      <c r="U18" s="1">
        <f>0.2*100/T18+0.1*100/5</f>
        <v>6.1666666666666661</v>
      </c>
      <c r="V18">
        <f t="shared" ref="V18:V50" si="4">L18-D18</f>
        <v>9.8000000000000007</v>
      </c>
      <c r="W18" s="1">
        <f t="shared" si="2"/>
        <v>3.0408163265306123</v>
      </c>
      <c r="X18">
        <f t="shared" ref="X18:X50" si="5">O18-D18</f>
        <v>18.8</v>
      </c>
      <c r="Y18" s="1">
        <f t="shared" si="3"/>
        <v>1.5638297872340425</v>
      </c>
      <c r="Z18" t="s">
        <v>189</v>
      </c>
    </row>
    <row r="19" spans="2:26">
      <c r="B19" t="str">
        <f>'description prototype'!B32</f>
        <v>Prototype 27</v>
      </c>
      <c r="C19" t="str">
        <f>'description prototype'!C32</f>
        <v>Natracare ultra extra pad</v>
      </c>
      <c r="D19">
        <v>11.4</v>
      </c>
      <c r="E19">
        <v>3.3</v>
      </c>
      <c r="F19">
        <v>3.3</v>
      </c>
      <c r="G19">
        <v>3.4</v>
      </c>
      <c r="H19" s="9">
        <v>3.4</v>
      </c>
      <c r="I19">
        <v>16.600000000000001</v>
      </c>
      <c r="J19" s="9">
        <v>3.3</v>
      </c>
      <c r="K19" s="9">
        <f t="shared" ref="K19:K50" si="6">10-(I19-D19)</f>
        <v>4.7999999999999989</v>
      </c>
      <c r="L19">
        <v>20.9</v>
      </c>
      <c r="M19">
        <v>3.7</v>
      </c>
      <c r="N19" s="10">
        <f t="shared" ref="N19:N50" si="7">20-(L19-D19)</f>
        <v>10.500000000000002</v>
      </c>
      <c r="O19">
        <v>30.2</v>
      </c>
      <c r="P19">
        <v>4.4000000000000004</v>
      </c>
      <c r="Q19">
        <v>29.5</v>
      </c>
      <c r="R19" s="9">
        <v>4.0999999999999996</v>
      </c>
      <c r="S19" s="10">
        <v>96.9</v>
      </c>
      <c r="T19">
        <v>5</v>
      </c>
      <c r="U19" s="1">
        <f t="shared" ref="U19:U50" si="8">0.2*100/T19+0.1*100/5</f>
        <v>6</v>
      </c>
      <c r="V19">
        <f t="shared" si="4"/>
        <v>9.4999999999999982</v>
      </c>
      <c r="W19" s="1">
        <f t="shared" si="2"/>
        <v>3.1052631578947372</v>
      </c>
      <c r="X19">
        <f t="shared" si="5"/>
        <v>18.799999999999997</v>
      </c>
      <c r="Y19" s="1">
        <f t="shared" si="3"/>
        <v>1.5638297872340428</v>
      </c>
    </row>
    <row r="20" spans="2:26">
      <c r="B20" t="str">
        <f>'description prototype'!B33</f>
        <v>Prototype 28</v>
      </c>
      <c r="C20" t="str">
        <f>'description prototype'!C33</f>
        <v>Natracare maxi pads</v>
      </c>
      <c r="D20">
        <v>10.4</v>
      </c>
      <c r="E20">
        <v>3.4</v>
      </c>
      <c r="F20">
        <v>3.3</v>
      </c>
      <c r="G20">
        <v>3.5</v>
      </c>
      <c r="H20" s="9">
        <v>3.3</v>
      </c>
      <c r="I20">
        <v>15.4</v>
      </c>
      <c r="J20" s="9">
        <v>3.5</v>
      </c>
      <c r="K20" s="9">
        <f t="shared" si="6"/>
        <v>5</v>
      </c>
      <c r="L20">
        <v>20.100000000000001</v>
      </c>
      <c r="M20">
        <v>3.6</v>
      </c>
      <c r="N20" s="10">
        <f t="shared" si="7"/>
        <v>10.299999999999999</v>
      </c>
      <c r="O20">
        <v>29.6</v>
      </c>
      <c r="P20">
        <v>4.2</v>
      </c>
      <c r="Q20">
        <v>29.4</v>
      </c>
      <c r="R20" s="9">
        <v>3.5</v>
      </c>
      <c r="S20" s="10">
        <v>110.7</v>
      </c>
      <c r="T20">
        <f t="shared" ref="T20:T50" si="9">I20-D20</f>
        <v>5</v>
      </c>
      <c r="U20" s="1">
        <f t="shared" si="8"/>
        <v>6</v>
      </c>
      <c r="V20">
        <f t="shared" si="4"/>
        <v>9.7000000000000011</v>
      </c>
      <c r="W20" s="1">
        <f t="shared" si="2"/>
        <v>3.0618556701030926</v>
      </c>
      <c r="X20">
        <f t="shared" si="5"/>
        <v>19.200000000000003</v>
      </c>
      <c r="Y20" s="1">
        <f t="shared" si="3"/>
        <v>1.5416666666666665</v>
      </c>
    </row>
    <row r="21" spans="2:26">
      <c r="B21" t="str">
        <f>'description prototype'!B34</f>
        <v>Prototype 29</v>
      </c>
      <c r="C21" t="str">
        <f>'description prototype'!C34</f>
        <v>Natracare maxi pads</v>
      </c>
      <c r="D21">
        <v>11.1</v>
      </c>
      <c r="E21">
        <v>3.3</v>
      </c>
      <c r="F21">
        <v>3.3</v>
      </c>
      <c r="G21">
        <v>3.2</v>
      </c>
      <c r="H21" s="9">
        <v>3.2</v>
      </c>
      <c r="I21">
        <v>15.9</v>
      </c>
      <c r="J21" s="9">
        <v>3.3</v>
      </c>
      <c r="K21" s="9">
        <f t="shared" si="6"/>
        <v>5.1999999999999993</v>
      </c>
      <c r="L21">
        <v>21</v>
      </c>
      <c r="M21">
        <v>3.5</v>
      </c>
      <c r="N21" s="10">
        <f t="shared" si="7"/>
        <v>10.1</v>
      </c>
      <c r="O21">
        <v>30.6</v>
      </c>
      <c r="P21">
        <v>3.7</v>
      </c>
      <c r="Q21">
        <v>30.2</v>
      </c>
      <c r="R21" s="9">
        <v>3.5</v>
      </c>
      <c r="S21" s="10">
        <v>114.7</v>
      </c>
      <c r="T21">
        <f t="shared" si="9"/>
        <v>4.8000000000000007</v>
      </c>
      <c r="U21" s="1">
        <f t="shared" si="8"/>
        <v>6.1666666666666661</v>
      </c>
      <c r="V21">
        <f t="shared" si="4"/>
        <v>9.9</v>
      </c>
      <c r="W21" s="1">
        <f t="shared" si="2"/>
        <v>3.0202020202020203</v>
      </c>
      <c r="X21">
        <f t="shared" si="5"/>
        <v>19.5</v>
      </c>
      <c r="Y21" s="1">
        <f t="shared" si="3"/>
        <v>1.5256410256410255</v>
      </c>
    </row>
    <row r="22" spans="2:26">
      <c r="B22" t="str">
        <f>'description prototype'!B35</f>
        <v>Prototype 30</v>
      </c>
      <c r="C22" t="str">
        <f>'description prototype'!C35</f>
        <v>Jessa ultra night</v>
      </c>
      <c r="D22">
        <v>7.2</v>
      </c>
      <c r="E22">
        <v>3.3</v>
      </c>
      <c r="F22">
        <v>3.2</v>
      </c>
      <c r="G22">
        <v>3.2</v>
      </c>
      <c r="H22" s="9">
        <v>3.2</v>
      </c>
      <c r="I22">
        <v>12.1</v>
      </c>
      <c r="J22" s="9">
        <v>3.4</v>
      </c>
      <c r="K22" s="9">
        <f t="shared" si="6"/>
        <v>5.1000000000000005</v>
      </c>
      <c r="L22">
        <v>17.100000000000001</v>
      </c>
      <c r="M22">
        <v>3.4</v>
      </c>
      <c r="N22" s="10">
        <f t="shared" si="7"/>
        <v>10.099999999999998</v>
      </c>
      <c r="O22">
        <v>25.7</v>
      </c>
      <c r="P22">
        <v>4.8</v>
      </c>
      <c r="Q22">
        <v>25.7</v>
      </c>
      <c r="R22">
        <v>3.3</v>
      </c>
      <c r="S22">
        <v>67.599999999999994</v>
      </c>
      <c r="T22">
        <f t="shared" si="9"/>
        <v>4.8999999999999995</v>
      </c>
      <c r="U22" s="1">
        <f t="shared" si="8"/>
        <v>6.0816326530612246</v>
      </c>
      <c r="V22">
        <f t="shared" si="4"/>
        <v>9.9000000000000021</v>
      </c>
      <c r="W22" s="1">
        <f t="shared" si="2"/>
        <v>3.0202020202020199</v>
      </c>
      <c r="X22">
        <f t="shared" si="5"/>
        <v>18.5</v>
      </c>
      <c r="Y22" s="1">
        <f t="shared" si="3"/>
        <v>1.5810810810810811</v>
      </c>
    </row>
    <row r="23" spans="2:26">
      <c r="B23" t="str">
        <f>'description prototype'!B36</f>
        <v>Prototype 31</v>
      </c>
      <c r="C23" t="str">
        <f>'description prototype'!C36</f>
        <v>Coton (22g/m²), viscose, fibre 5g</v>
      </c>
      <c r="D23">
        <v>7.1</v>
      </c>
      <c r="E23">
        <v>3.3</v>
      </c>
      <c r="F23">
        <v>3.4</v>
      </c>
      <c r="G23">
        <v>3.4</v>
      </c>
      <c r="H23" s="9">
        <v>3.4</v>
      </c>
      <c r="I23">
        <v>11.7</v>
      </c>
      <c r="J23" s="9">
        <v>3.5</v>
      </c>
      <c r="K23" s="9">
        <f t="shared" si="6"/>
        <v>5.4</v>
      </c>
      <c r="L23">
        <v>17.100000000000001</v>
      </c>
      <c r="M23">
        <v>3.5</v>
      </c>
      <c r="N23" s="10">
        <f>20-(L23-D23)</f>
        <v>9.9999999999999982</v>
      </c>
      <c r="O23" s="12">
        <v>26.5</v>
      </c>
      <c r="P23">
        <v>3.8</v>
      </c>
      <c r="Q23">
        <v>26.4</v>
      </c>
      <c r="R23">
        <v>3.5</v>
      </c>
      <c r="S23" s="17"/>
      <c r="T23">
        <f t="shared" si="9"/>
        <v>4.5999999999999996</v>
      </c>
      <c r="U23" s="1">
        <f t="shared" si="8"/>
        <v>6.3478260869565224</v>
      </c>
      <c r="V23">
        <f t="shared" si="4"/>
        <v>10.000000000000002</v>
      </c>
      <c r="W23" s="1">
        <f t="shared" si="2"/>
        <v>2.9999999999999996</v>
      </c>
      <c r="X23">
        <f t="shared" si="5"/>
        <v>19.399999999999999</v>
      </c>
      <c r="Y23" s="1">
        <f t="shared" si="3"/>
        <v>1.5309278350515465</v>
      </c>
    </row>
    <row r="24" spans="2:26">
      <c r="B24" t="str">
        <f>'description prototype'!B37</f>
        <v>Prototype 32</v>
      </c>
      <c r="C24" t="str">
        <f>'description prototype'!C37</f>
        <v>Coton (22g/m²), viscose, fibre 5g</v>
      </c>
      <c r="D24">
        <v>7.5</v>
      </c>
      <c r="E24">
        <v>3.3</v>
      </c>
      <c r="F24">
        <v>3.3</v>
      </c>
      <c r="G24">
        <v>3.2</v>
      </c>
      <c r="H24" s="9">
        <v>3.1</v>
      </c>
      <c r="I24">
        <v>12.4</v>
      </c>
      <c r="J24" s="9">
        <v>3.4</v>
      </c>
      <c r="K24" s="9">
        <f t="shared" si="6"/>
        <v>5.0999999999999996</v>
      </c>
      <c r="L24">
        <v>17.5</v>
      </c>
      <c r="M24">
        <v>3.3</v>
      </c>
      <c r="N24" s="10">
        <f t="shared" si="7"/>
        <v>10</v>
      </c>
      <c r="O24">
        <v>27.1</v>
      </c>
      <c r="P24">
        <v>3.6</v>
      </c>
      <c r="Q24">
        <v>27.1</v>
      </c>
      <c r="R24">
        <v>3.2</v>
      </c>
      <c r="S24">
        <v>92.8</v>
      </c>
      <c r="T24">
        <f t="shared" si="9"/>
        <v>4.9000000000000004</v>
      </c>
      <c r="U24" s="1">
        <f t="shared" si="8"/>
        <v>6.0816326530612246</v>
      </c>
      <c r="V24">
        <f t="shared" si="4"/>
        <v>10</v>
      </c>
      <c r="W24" s="1">
        <f t="shared" si="2"/>
        <v>3</v>
      </c>
      <c r="X24">
        <f t="shared" si="5"/>
        <v>19.600000000000001</v>
      </c>
      <c r="Y24" s="1">
        <f t="shared" si="3"/>
        <v>1.5204081632653061</v>
      </c>
    </row>
    <row r="25" spans="2:26">
      <c r="B25" t="str">
        <f>'description prototype'!B38</f>
        <v>Prototype 33</v>
      </c>
      <c r="C25" t="str">
        <f>'description prototype'!C38</f>
        <v>Coton (22g/m²), viscose, fibre 5g,thick paper (20cm*2,5cm, 0,6g)</v>
      </c>
      <c r="D25">
        <v>7.6</v>
      </c>
      <c r="E25">
        <v>3.1</v>
      </c>
      <c r="F25">
        <v>3.1</v>
      </c>
      <c r="G25">
        <v>3.2</v>
      </c>
      <c r="H25" s="9">
        <v>3.2</v>
      </c>
      <c r="I25">
        <v>12.4</v>
      </c>
      <c r="J25" s="9">
        <v>3.1</v>
      </c>
      <c r="K25" s="9">
        <f t="shared" si="6"/>
        <v>5.1999999999999993</v>
      </c>
      <c r="L25">
        <v>17.600000000000001</v>
      </c>
      <c r="M25">
        <v>3.2</v>
      </c>
      <c r="N25" s="10">
        <f t="shared" si="7"/>
        <v>9.9999999999999982</v>
      </c>
      <c r="O25">
        <v>27</v>
      </c>
      <c r="P25">
        <v>3.8</v>
      </c>
      <c r="Q25">
        <v>26.8</v>
      </c>
      <c r="R25">
        <v>3.3</v>
      </c>
      <c r="S25" s="17"/>
      <c r="T25">
        <f t="shared" si="9"/>
        <v>4.8000000000000007</v>
      </c>
      <c r="U25" s="1">
        <f t="shared" si="8"/>
        <v>6.1666666666666661</v>
      </c>
      <c r="V25">
        <f t="shared" si="4"/>
        <v>10.000000000000002</v>
      </c>
      <c r="W25" s="1">
        <f t="shared" si="2"/>
        <v>2.9999999999999996</v>
      </c>
      <c r="X25">
        <f t="shared" si="5"/>
        <v>19.399999999999999</v>
      </c>
      <c r="Y25" s="1">
        <f t="shared" si="3"/>
        <v>1.5309278350515465</v>
      </c>
      <c r="Z25" t="s">
        <v>190</v>
      </c>
    </row>
    <row r="26" spans="2:26">
      <c r="B26" t="str">
        <f>'description prototype'!B39</f>
        <v>Prototype 34</v>
      </c>
      <c r="C26" t="str">
        <f>'description prototype'!C39</f>
        <v>Coton (22g/m²), viscose, fibre 5g,thick paper (20cm*2,5cm, 0,6g)</v>
      </c>
      <c r="D26">
        <v>7.7</v>
      </c>
      <c r="E26">
        <v>3.2</v>
      </c>
      <c r="F26">
        <v>3.2</v>
      </c>
      <c r="G26">
        <v>3.2</v>
      </c>
      <c r="H26" s="9">
        <v>3.2</v>
      </c>
      <c r="I26">
        <v>12.6</v>
      </c>
      <c r="J26" s="9">
        <v>3.4</v>
      </c>
      <c r="K26" s="9">
        <f t="shared" si="6"/>
        <v>5.1000000000000005</v>
      </c>
      <c r="L26">
        <v>17.5</v>
      </c>
      <c r="M26">
        <v>3.4</v>
      </c>
      <c r="N26" s="10">
        <f>20-(L26-D26)</f>
        <v>10.199999999999999</v>
      </c>
      <c r="O26">
        <v>27.1</v>
      </c>
      <c r="P26">
        <v>3.7</v>
      </c>
      <c r="Q26">
        <v>27</v>
      </c>
      <c r="R26">
        <v>3.4</v>
      </c>
      <c r="S26" s="17"/>
      <c r="T26">
        <f t="shared" si="9"/>
        <v>4.8999999999999995</v>
      </c>
      <c r="U26" s="1">
        <f t="shared" si="8"/>
        <v>6.0816326530612246</v>
      </c>
      <c r="V26">
        <f t="shared" si="4"/>
        <v>9.8000000000000007</v>
      </c>
      <c r="W26" s="1">
        <f t="shared" si="2"/>
        <v>3.0408163265306123</v>
      </c>
      <c r="X26">
        <f t="shared" si="5"/>
        <v>19.400000000000002</v>
      </c>
      <c r="Y26" s="1">
        <f t="shared" si="3"/>
        <v>1.5309278350515463</v>
      </c>
    </row>
    <row r="27" spans="2:26">
      <c r="B27" t="str">
        <f>'description prototype'!B40</f>
        <v>Prototype 35</v>
      </c>
      <c r="C27" t="str">
        <f>'description prototype'!C40</f>
        <v xml:space="preserve">Coton (22g/m²), viscose, fibre 5 g mix with 3g guar gum </v>
      </c>
      <c r="D27">
        <f>14.6-5</f>
        <v>9.6</v>
      </c>
      <c r="E27">
        <v>3.3</v>
      </c>
      <c r="F27">
        <v>3.1</v>
      </c>
      <c r="G27">
        <v>3.2</v>
      </c>
      <c r="H27" s="9">
        <v>3.2</v>
      </c>
      <c r="I27">
        <v>14.5</v>
      </c>
      <c r="J27" s="9">
        <v>3.4</v>
      </c>
      <c r="K27" s="9">
        <f t="shared" si="6"/>
        <v>5.0999999999999996</v>
      </c>
      <c r="L27">
        <v>19.3</v>
      </c>
      <c r="M27">
        <v>3.4</v>
      </c>
      <c r="N27" s="10">
        <f>20-(L27-D27)</f>
        <v>10.299999999999999</v>
      </c>
      <c r="O27">
        <v>28.8</v>
      </c>
      <c r="P27">
        <v>4</v>
      </c>
      <c r="Q27">
        <v>28.7</v>
      </c>
      <c r="R27">
        <v>3.4</v>
      </c>
      <c r="S27" s="17"/>
      <c r="T27">
        <f t="shared" si="9"/>
        <v>4.9000000000000004</v>
      </c>
      <c r="U27" s="1">
        <f t="shared" si="8"/>
        <v>6.0816326530612246</v>
      </c>
      <c r="V27">
        <f t="shared" si="4"/>
        <v>9.7000000000000011</v>
      </c>
      <c r="W27" s="1">
        <f t="shared" si="2"/>
        <v>3.0618556701030926</v>
      </c>
      <c r="X27">
        <f t="shared" si="5"/>
        <v>19.200000000000003</v>
      </c>
      <c r="Y27" s="1">
        <f t="shared" si="3"/>
        <v>1.5416666666666665</v>
      </c>
      <c r="Z27" t="s">
        <v>191</v>
      </c>
    </row>
    <row r="28" spans="2:26">
      <c r="B28" t="str">
        <f>'description prototype'!B41</f>
        <v>Prototype 36</v>
      </c>
      <c r="C28" t="str">
        <f>'description prototype'!C41</f>
        <v xml:space="preserve">Coton (22g/m²), viscose, fibre 5 g mix with 3g guar gum </v>
      </c>
      <c r="D28">
        <v>10.1</v>
      </c>
      <c r="E28">
        <v>3.3</v>
      </c>
      <c r="F28">
        <v>3.3</v>
      </c>
      <c r="G28">
        <v>3.2</v>
      </c>
      <c r="H28" s="9">
        <v>3.2</v>
      </c>
      <c r="I28">
        <v>15</v>
      </c>
      <c r="J28" s="9">
        <v>3.4</v>
      </c>
      <c r="K28" s="9">
        <f t="shared" si="6"/>
        <v>5.0999999999999996</v>
      </c>
      <c r="L28">
        <v>19.899999999999999</v>
      </c>
      <c r="M28">
        <v>3.5</v>
      </c>
      <c r="N28" s="10">
        <f t="shared" si="7"/>
        <v>10.200000000000001</v>
      </c>
      <c r="O28">
        <v>29.8</v>
      </c>
      <c r="P28">
        <v>3.5</v>
      </c>
      <c r="Q28">
        <v>29.7</v>
      </c>
      <c r="R28">
        <v>3.3</v>
      </c>
      <c r="S28" s="17"/>
      <c r="T28">
        <f t="shared" si="9"/>
        <v>4.9000000000000004</v>
      </c>
      <c r="U28" s="1">
        <f t="shared" si="8"/>
        <v>6.0816326530612246</v>
      </c>
      <c r="V28">
        <f t="shared" si="4"/>
        <v>9.7999999999999989</v>
      </c>
      <c r="W28" s="1">
        <f t="shared" si="2"/>
        <v>3.0408163265306123</v>
      </c>
      <c r="X28">
        <f t="shared" si="5"/>
        <v>19.700000000000003</v>
      </c>
      <c r="Y28" s="1">
        <f t="shared" si="3"/>
        <v>1.515228426395939</v>
      </c>
      <c r="Z28" t="s">
        <v>192</v>
      </c>
    </row>
    <row r="29" spans="2:26">
      <c r="B29" t="str">
        <f>'description prototype'!B42</f>
        <v>Prototype 37</v>
      </c>
      <c r="C29" t="str">
        <f>'description prototype'!C42</f>
        <v>Viscose, 2g fibre, thin paper (6,5cm*22cm, 0,5g), 3g fibre mix with 1g guar gum</v>
      </c>
      <c r="D29">
        <v>8.5</v>
      </c>
      <c r="E29">
        <v>3.2</v>
      </c>
      <c r="F29">
        <v>3.3</v>
      </c>
      <c r="G29">
        <v>3.2</v>
      </c>
      <c r="H29" s="9">
        <v>3.2</v>
      </c>
      <c r="I29">
        <v>12.4</v>
      </c>
      <c r="J29" s="9">
        <v>4.4000000000000004</v>
      </c>
      <c r="K29" s="9">
        <f t="shared" si="6"/>
        <v>6.1</v>
      </c>
      <c r="L29">
        <v>17</v>
      </c>
      <c r="M29">
        <v>4.8</v>
      </c>
      <c r="N29" s="10">
        <f t="shared" si="7"/>
        <v>11.5</v>
      </c>
      <c r="O29">
        <v>25.3</v>
      </c>
      <c r="P29">
        <v>6.3</v>
      </c>
      <c r="Q29">
        <v>24.3</v>
      </c>
      <c r="R29">
        <v>4.2</v>
      </c>
      <c r="S29">
        <v>119.9</v>
      </c>
      <c r="T29">
        <f t="shared" si="9"/>
        <v>3.9000000000000004</v>
      </c>
      <c r="U29" s="1">
        <f t="shared" si="8"/>
        <v>7.1282051282051277</v>
      </c>
      <c r="V29">
        <f t="shared" si="4"/>
        <v>8.5</v>
      </c>
      <c r="W29" s="1">
        <f t="shared" si="2"/>
        <v>3.3529411764705883</v>
      </c>
      <c r="X29">
        <f t="shared" si="5"/>
        <v>16.8</v>
      </c>
      <c r="Y29" s="1">
        <f t="shared" si="3"/>
        <v>1.6904761904761905</v>
      </c>
    </row>
    <row r="30" spans="2:26">
      <c r="B30" t="str">
        <f>'description prototype'!B43</f>
        <v>Prototype 38</v>
      </c>
      <c r="C30" t="str">
        <f>'description prototype'!C43</f>
        <v>Viscose, 2g fibre, 3g fibre mix with 1g guar gum</v>
      </c>
      <c r="D30">
        <v>8.1</v>
      </c>
      <c r="E30">
        <v>3.4</v>
      </c>
      <c r="F30">
        <v>3.5</v>
      </c>
      <c r="G30">
        <v>3.4</v>
      </c>
      <c r="H30" s="9">
        <v>3.4</v>
      </c>
      <c r="I30">
        <v>11.2</v>
      </c>
      <c r="J30" s="9">
        <v>5.4</v>
      </c>
      <c r="K30" s="9">
        <f t="shared" si="6"/>
        <v>6.9</v>
      </c>
      <c r="L30">
        <v>15.2</v>
      </c>
      <c r="M30">
        <v>6.3</v>
      </c>
      <c r="N30" s="10">
        <f t="shared" si="7"/>
        <v>12.9</v>
      </c>
      <c r="O30">
        <v>23.5</v>
      </c>
      <c r="P30">
        <v>7.9</v>
      </c>
      <c r="Q30">
        <v>21.9</v>
      </c>
      <c r="R30">
        <v>4.9000000000000004</v>
      </c>
      <c r="S30">
        <v>117.3</v>
      </c>
      <c r="T30">
        <f t="shared" si="9"/>
        <v>3.0999999999999996</v>
      </c>
      <c r="U30" s="1">
        <f t="shared" si="8"/>
        <v>8.4516129032258078</v>
      </c>
      <c r="V30">
        <f t="shared" si="4"/>
        <v>7.1</v>
      </c>
      <c r="W30" s="1">
        <f t="shared" si="2"/>
        <v>3.8169014084507045</v>
      </c>
      <c r="X30">
        <f t="shared" si="5"/>
        <v>15.4</v>
      </c>
      <c r="Y30" s="1">
        <f t="shared" si="3"/>
        <v>1.7987012987012987</v>
      </c>
      <c r="Z30" t="s">
        <v>193</v>
      </c>
    </row>
    <row r="31" spans="2:26">
      <c r="B31" t="str">
        <f>'description prototype'!B44</f>
        <v>Prototype 39</v>
      </c>
      <c r="C31" t="str">
        <f>'description prototype'!C44</f>
        <v xml:space="preserve">Viscose, 2g fibre, thin paper (6,5cm*22cm, 0,5g), 3g fibre </v>
      </c>
      <c r="D31">
        <v>7.7</v>
      </c>
      <c r="E31">
        <v>3.4</v>
      </c>
      <c r="F31">
        <v>3.4</v>
      </c>
      <c r="G31">
        <v>3.2</v>
      </c>
      <c r="H31" s="9">
        <v>3.2</v>
      </c>
      <c r="I31">
        <v>11.7</v>
      </c>
      <c r="J31" s="9">
        <v>4.4000000000000004</v>
      </c>
      <c r="K31" s="9">
        <f t="shared" si="6"/>
        <v>6.0000000000000009</v>
      </c>
      <c r="L31">
        <v>16.2</v>
      </c>
      <c r="M31">
        <v>5</v>
      </c>
      <c r="N31" s="10">
        <f t="shared" si="7"/>
        <v>11.5</v>
      </c>
      <c r="O31">
        <f>N31+L31-(P31-G31)</f>
        <v>24.6</v>
      </c>
      <c r="P31">
        <v>6.3</v>
      </c>
      <c r="Q31">
        <v>23.4</v>
      </c>
      <c r="R31">
        <v>4.4000000000000004</v>
      </c>
      <c r="S31">
        <v>100.4</v>
      </c>
      <c r="T31">
        <f t="shared" si="9"/>
        <v>3.9999999999999991</v>
      </c>
      <c r="U31" s="1">
        <f t="shared" si="8"/>
        <v>7.0000000000000009</v>
      </c>
      <c r="V31">
        <f t="shared" si="4"/>
        <v>8.5</v>
      </c>
      <c r="W31" s="1">
        <f t="shared" si="2"/>
        <v>3.3529411764705883</v>
      </c>
      <c r="X31">
        <f t="shared" si="5"/>
        <v>16.900000000000002</v>
      </c>
      <c r="Y31" s="1">
        <f t="shared" si="3"/>
        <v>1.6834319526627217</v>
      </c>
      <c r="Z31" t="s">
        <v>194</v>
      </c>
    </row>
    <row r="32" spans="2:26">
      <c r="B32" t="str">
        <f>'description prototype'!B45</f>
        <v>Prototype 40</v>
      </c>
      <c r="C32" t="str">
        <f>'description prototype'!C45</f>
        <v>Viscose, 2g fibre , thick paper (20cm*2,5cm, 0,7g), 3g fibre</v>
      </c>
      <c r="D32">
        <v>8</v>
      </c>
      <c r="E32">
        <v>3.3</v>
      </c>
      <c r="F32">
        <v>3.4</v>
      </c>
      <c r="G32">
        <v>3.3</v>
      </c>
      <c r="H32" s="9">
        <v>3.3</v>
      </c>
      <c r="I32">
        <v>11.7</v>
      </c>
      <c r="J32" s="9">
        <v>4.5999999999999996</v>
      </c>
      <c r="K32" s="9">
        <f t="shared" si="6"/>
        <v>6.3000000000000007</v>
      </c>
      <c r="L32">
        <v>16.100000000000001</v>
      </c>
      <c r="M32">
        <v>5.2</v>
      </c>
      <c r="N32" s="10">
        <f t="shared" si="7"/>
        <v>11.899999999999999</v>
      </c>
      <c r="O32">
        <v>24.3</v>
      </c>
      <c r="P32">
        <v>7</v>
      </c>
      <c r="Q32">
        <v>23</v>
      </c>
      <c r="R32">
        <v>4.7</v>
      </c>
      <c r="S32" s="17"/>
      <c r="T32">
        <f t="shared" si="9"/>
        <v>3.6999999999999993</v>
      </c>
      <c r="U32" s="1">
        <f t="shared" si="8"/>
        <v>7.4054054054054061</v>
      </c>
      <c r="V32">
        <f t="shared" si="4"/>
        <v>8.1000000000000014</v>
      </c>
      <c r="W32" s="1">
        <f t="shared" si="2"/>
        <v>3.4691358024691352</v>
      </c>
      <c r="X32">
        <f t="shared" si="5"/>
        <v>16.3</v>
      </c>
      <c r="Y32" s="1">
        <f t="shared" si="3"/>
        <v>1.7269938650306749</v>
      </c>
      <c r="Z32" t="s">
        <v>195</v>
      </c>
    </row>
    <row r="33" spans="2:26">
      <c r="B33" t="str">
        <f>'description prototype'!B46</f>
        <v>Prototype 41</v>
      </c>
      <c r="C33" t="str">
        <f>'description prototype'!C46</f>
        <v>Viscose, fibre 5 g</v>
      </c>
      <c r="D33">
        <v>7.3</v>
      </c>
      <c r="E33">
        <v>3.2</v>
      </c>
      <c r="F33">
        <v>3.3</v>
      </c>
      <c r="G33">
        <v>3.3</v>
      </c>
      <c r="I33">
        <v>10.7</v>
      </c>
      <c r="J33" s="9">
        <v>4.8</v>
      </c>
      <c r="K33" s="9">
        <f t="shared" si="6"/>
        <v>6.6000000000000005</v>
      </c>
      <c r="L33">
        <v>14.8</v>
      </c>
      <c r="M33">
        <v>5.7</v>
      </c>
      <c r="N33" s="10">
        <f t="shared" si="7"/>
        <v>12.5</v>
      </c>
      <c r="O33">
        <v>23.4</v>
      </c>
      <c r="P33">
        <v>7.2</v>
      </c>
      <c r="Q33" s="23"/>
      <c r="R33" s="23"/>
      <c r="S33" s="23"/>
      <c r="T33">
        <f t="shared" si="9"/>
        <v>3.3999999999999995</v>
      </c>
      <c r="U33" s="1">
        <f t="shared" si="8"/>
        <v>7.8823529411764719</v>
      </c>
      <c r="V33">
        <f t="shared" si="4"/>
        <v>7.5000000000000009</v>
      </c>
      <c r="W33" s="1">
        <f t="shared" si="2"/>
        <v>3.6666666666666665</v>
      </c>
      <c r="X33">
        <f t="shared" si="5"/>
        <v>16.099999999999998</v>
      </c>
      <c r="Y33" s="1">
        <f t="shared" si="3"/>
        <v>1.7422360248447206</v>
      </c>
    </row>
    <row r="34" spans="2:26">
      <c r="B34" t="str">
        <f>'description prototype'!B47</f>
        <v>Prototype 42</v>
      </c>
      <c r="C34" t="str">
        <f>'description prototype'!C47</f>
        <v>Viscose, fibre 5 g</v>
      </c>
      <c r="D34">
        <v>7.2</v>
      </c>
      <c r="E34">
        <v>3.3</v>
      </c>
      <c r="F34">
        <v>3.2</v>
      </c>
      <c r="G34">
        <v>3.3</v>
      </c>
      <c r="I34">
        <v>10.7</v>
      </c>
      <c r="J34" s="9">
        <v>4.8</v>
      </c>
      <c r="K34" s="9">
        <f t="shared" si="6"/>
        <v>6.5000000000000009</v>
      </c>
      <c r="L34">
        <v>15.1</v>
      </c>
      <c r="M34">
        <v>5.2</v>
      </c>
      <c r="N34" s="10">
        <f t="shared" si="7"/>
        <v>12.100000000000001</v>
      </c>
      <c r="O34">
        <v>23.1</v>
      </c>
      <c r="P34">
        <v>7.4</v>
      </c>
      <c r="Q34" s="23"/>
      <c r="R34" s="23"/>
      <c r="S34" s="23"/>
      <c r="T34">
        <f t="shared" si="9"/>
        <v>3.4999999999999991</v>
      </c>
      <c r="U34" s="1">
        <f t="shared" si="8"/>
        <v>7.7142857142857153</v>
      </c>
      <c r="V34">
        <f t="shared" si="4"/>
        <v>7.8999999999999995</v>
      </c>
      <c r="W34" s="1">
        <f t="shared" si="2"/>
        <v>3.5316455696202533</v>
      </c>
      <c r="X34">
        <f t="shared" si="5"/>
        <v>15.900000000000002</v>
      </c>
      <c r="Y34" s="1">
        <f t="shared" si="3"/>
        <v>1.7578616352201255</v>
      </c>
    </row>
    <row r="35" spans="2:26">
      <c r="B35" t="str">
        <f>'description prototype'!B48</f>
        <v>Prototype 43</v>
      </c>
      <c r="C35" t="str">
        <f>'description prototype'!C48</f>
        <v>Viscose, fibre 5 g, glued together</v>
      </c>
      <c r="D35">
        <v>7.4</v>
      </c>
      <c r="E35">
        <v>3.3</v>
      </c>
      <c r="F35">
        <v>3.3</v>
      </c>
      <c r="G35">
        <v>3.4</v>
      </c>
      <c r="I35">
        <v>10.5</v>
      </c>
      <c r="J35" s="9">
        <v>5.2</v>
      </c>
      <c r="K35" s="9">
        <f t="shared" si="6"/>
        <v>6.9</v>
      </c>
      <c r="L35">
        <v>14.8</v>
      </c>
      <c r="M35">
        <v>6</v>
      </c>
      <c r="N35" s="10">
        <f t="shared" si="7"/>
        <v>12.6</v>
      </c>
      <c r="O35">
        <v>22.8</v>
      </c>
      <c r="P35">
        <v>7.9</v>
      </c>
      <c r="Q35" s="23"/>
      <c r="R35" s="23"/>
      <c r="S35" s="23"/>
      <c r="T35">
        <f t="shared" si="9"/>
        <v>3.0999999999999996</v>
      </c>
      <c r="U35" s="1">
        <f t="shared" si="8"/>
        <v>8.4516129032258078</v>
      </c>
      <c r="V35">
        <f t="shared" si="4"/>
        <v>7.4</v>
      </c>
      <c r="W35" s="1">
        <f t="shared" si="2"/>
        <v>3.7027027027027026</v>
      </c>
      <c r="X35">
        <f t="shared" si="5"/>
        <v>15.4</v>
      </c>
      <c r="Y35" s="1">
        <f t="shared" si="3"/>
        <v>1.7987012987012987</v>
      </c>
    </row>
    <row r="36" spans="2:26">
      <c r="B36" t="str">
        <f>'description prototype'!B49</f>
        <v>Prototype 44</v>
      </c>
      <c r="C36" t="str">
        <f>'description prototype'!C49</f>
        <v>Viscose, fibre 5 g, glued together</v>
      </c>
      <c r="D36">
        <v>7.8</v>
      </c>
      <c r="E36">
        <v>3.3</v>
      </c>
      <c r="F36">
        <v>3.4</v>
      </c>
      <c r="G36">
        <v>3.3</v>
      </c>
      <c r="I36">
        <v>11</v>
      </c>
      <c r="J36" s="9">
        <v>5.3</v>
      </c>
      <c r="K36" s="9">
        <f t="shared" si="6"/>
        <v>6.8</v>
      </c>
      <c r="L36">
        <v>15.2</v>
      </c>
      <c r="M36">
        <v>5.9</v>
      </c>
      <c r="N36" s="10">
        <f t="shared" si="7"/>
        <v>12.600000000000001</v>
      </c>
      <c r="O36">
        <v>23.4</v>
      </c>
      <c r="P36">
        <v>7.6</v>
      </c>
      <c r="Q36" s="23"/>
      <c r="R36" s="23"/>
      <c r="S36" s="23"/>
      <c r="T36">
        <f t="shared" si="9"/>
        <v>3.2</v>
      </c>
      <c r="U36" s="1">
        <f t="shared" si="8"/>
        <v>8.25</v>
      </c>
      <c r="V36">
        <f t="shared" si="4"/>
        <v>7.3999999999999995</v>
      </c>
      <c r="W36" s="1">
        <f t="shared" si="2"/>
        <v>3.7027027027027031</v>
      </c>
      <c r="X36">
        <f t="shared" si="5"/>
        <v>15.599999999999998</v>
      </c>
      <c r="Y36" s="1">
        <f t="shared" si="3"/>
        <v>1.7820512820512822</v>
      </c>
      <c r="Z36" t="s">
        <v>196</v>
      </c>
    </row>
    <row r="37" spans="2:26">
      <c r="B37" t="str">
        <f>'description prototype'!B50</f>
        <v>Prototype 45</v>
      </c>
      <c r="C37" t="str">
        <f>'description prototype'!C50</f>
        <v>Viscose, fibre 5 g,  thick paper (20cm*2,5cm, 0,9g)</v>
      </c>
      <c r="D37">
        <v>7.9</v>
      </c>
      <c r="E37">
        <v>3.4</v>
      </c>
      <c r="F37">
        <v>3.3</v>
      </c>
      <c r="G37">
        <v>3.4</v>
      </c>
      <c r="I37">
        <v>11.2</v>
      </c>
      <c r="J37" s="9">
        <v>5.2</v>
      </c>
      <c r="K37" s="9">
        <f t="shared" si="6"/>
        <v>6.7000000000000011</v>
      </c>
      <c r="L37">
        <v>15.2</v>
      </c>
      <c r="M37">
        <v>5.9</v>
      </c>
      <c r="N37" s="10">
        <f t="shared" si="7"/>
        <v>12.700000000000001</v>
      </c>
      <c r="O37">
        <v>23.6</v>
      </c>
      <c r="P37">
        <v>7.3</v>
      </c>
      <c r="Q37" s="23"/>
      <c r="R37" s="23"/>
      <c r="S37" s="23"/>
      <c r="T37">
        <f t="shared" si="9"/>
        <v>3.2999999999999989</v>
      </c>
      <c r="U37" s="1">
        <f t="shared" si="8"/>
        <v>8.0606060606060623</v>
      </c>
      <c r="V37">
        <f t="shared" si="4"/>
        <v>7.2999999999999989</v>
      </c>
      <c r="W37" s="1">
        <f t="shared" si="2"/>
        <v>3.7397260273972606</v>
      </c>
      <c r="X37">
        <f t="shared" si="5"/>
        <v>15.700000000000001</v>
      </c>
      <c r="Y37" s="1">
        <f t="shared" si="3"/>
        <v>1.7738853503184713</v>
      </c>
      <c r="Z37" t="s">
        <v>197</v>
      </c>
    </row>
    <row r="38" spans="2:26">
      <c r="B38" t="str">
        <f>'description prototype'!B51</f>
        <v>Prototype 46</v>
      </c>
      <c r="C38" t="str">
        <f>'description prototype'!C51</f>
        <v>Viscose, fibre 5 g,  thick paper (20cm*2,5cm, 0,9g)</v>
      </c>
      <c r="D38">
        <v>8.5</v>
      </c>
      <c r="E38">
        <v>3.3</v>
      </c>
      <c r="F38">
        <v>3.3</v>
      </c>
      <c r="G38">
        <v>3.2</v>
      </c>
      <c r="I38">
        <v>11.6</v>
      </c>
      <c r="J38" s="9">
        <v>5.2</v>
      </c>
      <c r="K38" s="9">
        <f t="shared" si="6"/>
        <v>6.9</v>
      </c>
      <c r="L38">
        <v>15.4</v>
      </c>
      <c r="M38">
        <v>6.3</v>
      </c>
      <c r="N38" s="10">
        <f t="shared" si="7"/>
        <v>13.1</v>
      </c>
      <c r="O38">
        <v>24.4</v>
      </c>
      <c r="P38">
        <v>7.1</v>
      </c>
      <c r="Q38" s="23"/>
      <c r="R38" s="23"/>
      <c r="S38" s="23"/>
      <c r="T38">
        <f t="shared" si="9"/>
        <v>3.0999999999999996</v>
      </c>
      <c r="U38" s="1">
        <f t="shared" si="8"/>
        <v>8.4516129032258078</v>
      </c>
      <c r="V38">
        <f t="shared" si="4"/>
        <v>6.9</v>
      </c>
      <c r="W38" s="1">
        <f t="shared" si="2"/>
        <v>3.8985507246376812</v>
      </c>
      <c r="X38">
        <f t="shared" si="5"/>
        <v>15.899999999999999</v>
      </c>
      <c r="Y38" s="1">
        <f t="shared" si="3"/>
        <v>1.757861635220126</v>
      </c>
    </row>
    <row r="39" spans="2:26">
      <c r="B39" t="str">
        <f>'description prototype'!B52</f>
        <v>Prototype 47</v>
      </c>
      <c r="C39" t="str">
        <f>'description prototype'!C52</f>
        <v>Viscose, fibre 5 g, thick paper (20cm*2,5cm, 0,9g), glued in between viscose and fibres, and in between paper and fibre</v>
      </c>
      <c r="D39">
        <v>9</v>
      </c>
      <c r="E39">
        <v>3.2</v>
      </c>
      <c r="F39">
        <v>3.3</v>
      </c>
      <c r="G39">
        <v>3.3</v>
      </c>
      <c r="I39">
        <v>12.1</v>
      </c>
      <c r="J39" s="9">
        <v>5.2</v>
      </c>
      <c r="K39" s="9">
        <f t="shared" si="6"/>
        <v>6.9</v>
      </c>
      <c r="L39">
        <v>17.399999999999999</v>
      </c>
      <c r="M39">
        <v>4.9000000000000004</v>
      </c>
      <c r="N39" s="10">
        <f t="shared" si="7"/>
        <v>11.600000000000001</v>
      </c>
      <c r="O39">
        <v>25.7</v>
      </c>
      <c r="P39">
        <v>6.6</v>
      </c>
      <c r="Q39" s="23"/>
      <c r="R39" s="23"/>
      <c r="S39" s="23"/>
      <c r="T39">
        <f t="shared" si="9"/>
        <v>3.0999999999999996</v>
      </c>
      <c r="U39" s="1">
        <f t="shared" si="8"/>
        <v>8.4516129032258078</v>
      </c>
      <c r="V39">
        <f t="shared" si="4"/>
        <v>8.3999999999999986</v>
      </c>
      <c r="W39" s="1">
        <f t="shared" si="2"/>
        <v>3.3809523809523814</v>
      </c>
      <c r="X39">
        <f t="shared" si="5"/>
        <v>16.7</v>
      </c>
      <c r="Y39" s="1">
        <f t="shared" si="3"/>
        <v>1.6976047904191618</v>
      </c>
      <c r="Z39" t="s">
        <v>198</v>
      </c>
    </row>
    <row r="40" spans="2:26">
      <c r="B40" t="str">
        <f>'description prototype'!B53</f>
        <v>Prototype 48</v>
      </c>
      <c r="C40" t="str">
        <f>'description prototype'!C53</f>
        <v>Viscose, fibre 5 g, thick paper (20cm*2,5cm, 0,9g), glued in between viscose and fibres, and in between paper and fibre</v>
      </c>
      <c r="D40">
        <v>8.8000000000000007</v>
      </c>
      <c r="E40">
        <v>3.2</v>
      </c>
      <c r="F40">
        <v>3.3</v>
      </c>
      <c r="G40">
        <v>3.4</v>
      </c>
      <c r="I40">
        <v>12.2</v>
      </c>
      <c r="J40" s="9">
        <v>5.0999999999999996</v>
      </c>
      <c r="K40" s="9">
        <f t="shared" si="6"/>
        <v>6.6000000000000014</v>
      </c>
      <c r="L40">
        <v>17.3</v>
      </c>
      <c r="M40">
        <v>4.9000000000000004</v>
      </c>
      <c r="N40" s="10">
        <f t="shared" si="7"/>
        <v>11.5</v>
      </c>
      <c r="O40">
        <v>25.9</v>
      </c>
      <c r="P40">
        <v>6.2</v>
      </c>
      <c r="Q40" s="23"/>
      <c r="R40" s="23"/>
      <c r="S40" s="23"/>
      <c r="T40">
        <f t="shared" si="9"/>
        <v>3.3999999999999986</v>
      </c>
      <c r="U40" s="1">
        <f t="shared" si="8"/>
        <v>7.8823529411764728</v>
      </c>
      <c r="V40">
        <f t="shared" si="4"/>
        <v>8.5</v>
      </c>
      <c r="W40" s="1">
        <f t="shared" si="2"/>
        <v>3.3529411764705883</v>
      </c>
      <c r="X40">
        <f t="shared" si="5"/>
        <v>17.099999999999998</v>
      </c>
      <c r="Y40" s="1">
        <f t="shared" si="3"/>
        <v>1.669590643274854</v>
      </c>
      <c r="Z40" t="s">
        <v>199</v>
      </c>
    </row>
    <row r="41" spans="2:26">
      <c r="B41" t="str">
        <f>'description prototype'!B54</f>
        <v>Prototype 49</v>
      </c>
      <c r="C41" t="str">
        <f>'description prototype'!C54</f>
        <v>Viscose, fibre 5 g, thin paper (6cm*20cm, 0,7g)</v>
      </c>
      <c r="D41">
        <v>8.1</v>
      </c>
      <c r="E41">
        <v>3.2</v>
      </c>
      <c r="F41">
        <v>3.4</v>
      </c>
      <c r="G41">
        <v>3.4</v>
      </c>
      <c r="I41">
        <v>11.4</v>
      </c>
      <c r="J41" s="9">
        <v>5.0999999999999996</v>
      </c>
      <c r="K41" s="9">
        <f t="shared" si="6"/>
        <v>6.6999999999999993</v>
      </c>
      <c r="L41">
        <v>15.3</v>
      </c>
      <c r="M41">
        <v>6.1</v>
      </c>
      <c r="N41" s="10">
        <f t="shared" si="7"/>
        <v>12.799999999999999</v>
      </c>
      <c r="O41">
        <v>24.4</v>
      </c>
      <c r="P41">
        <v>6.8</v>
      </c>
      <c r="Q41" s="23"/>
      <c r="R41" s="23"/>
      <c r="S41" s="23"/>
      <c r="T41">
        <f t="shared" si="9"/>
        <v>3.3000000000000007</v>
      </c>
      <c r="U41" s="1">
        <f t="shared" si="8"/>
        <v>8.0606060606060588</v>
      </c>
      <c r="V41">
        <f t="shared" si="4"/>
        <v>7.2000000000000011</v>
      </c>
      <c r="W41" s="1">
        <f t="shared" si="2"/>
        <v>3.7777777777777772</v>
      </c>
      <c r="X41">
        <f t="shared" si="5"/>
        <v>16.299999999999997</v>
      </c>
      <c r="Y41" s="1">
        <f t="shared" si="3"/>
        <v>1.7269938650306751</v>
      </c>
    </row>
    <row r="42" spans="2:26">
      <c r="B42" t="str">
        <f>'description prototype'!B55</f>
        <v>Prototype 50</v>
      </c>
      <c r="C42" t="str">
        <f>'description prototype'!C55</f>
        <v>Viscose, fibre 5 g, thin paper (6cm*20cm, 0,7g)</v>
      </c>
      <c r="D42">
        <v>8.1999999999999993</v>
      </c>
      <c r="E42">
        <v>3.2</v>
      </c>
      <c r="F42">
        <v>3.2</v>
      </c>
      <c r="G42">
        <v>3.2</v>
      </c>
      <c r="I42">
        <v>11.4</v>
      </c>
      <c r="J42" s="9">
        <v>5</v>
      </c>
      <c r="K42" s="9">
        <f t="shared" si="6"/>
        <v>6.7999999999999989</v>
      </c>
      <c r="L42">
        <v>15.5</v>
      </c>
      <c r="M42">
        <v>5.9</v>
      </c>
      <c r="N42" s="10">
        <f t="shared" si="7"/>
        <v>12.7</v>
      </c>
      <c r="O42">
        <v>24.9</v>
      </c>
      <c r="P42">
        <v>6.4</v>
      </c>
      <c r="Q42" s="23"/>
      <c r="R42" s="23"/>
      <c r="S42" s="23"/>
      <c r="T42">
        <f t="shared" si="9"/>
        <v>3.2000000000000011</v>
      </c>
      <c r="U42" s="1">
        <f t="shared" si="8"/>
        <v>8.2499999999999982</v>
      </c>
      <c r="V42">
        <f t="shared" si="4"/>
        <v>7.3000000000000007</v>
      </c>
      <c r="W42" s="1">
        <f t="shared" si="2"/>
        <v>3.7397260273972601</v>
      </c>
      <c r="X42">
        <f t="shared" si="5"/>
        <v>16.7</v>
      </c>
      <c r="Y42" s="1">
        <f t="shared" si="3"/>
        <v>1.6976047904191618</v>
      </c>
    </row>
    <row r="43" spans="2:26">
      <c r="B43" t="str">
        <f>'description prototype'!B56</f>
        <v>Prototype 51</v>
      </c>
      <c r="C43" t="str">
        <f>'description prototype'!C56</f>
        <v>Viscose, fibre 5 g, thin paper (6cm*20cm, 0,7g), glued in between viscose and fibres, and in between paper and fibre</v>
      </c>
      <c r="D43">
        <v>8.5</v>
      </c>
      <c r="E43">
        <v>3.1</v>
      </c>
      <c r="F43">
        <v>3.4</v>
      </c>
      <c r="G43">
        <v>3.5</v>
      </c>
      <c r="I43">
        <v>11.7</v>
      </c>
      <c r="J43" s="9">
        <v>5.0999999999999996</v>
      </c>
      <c r="K43" s="9">
        <f t="shared" si="6"/>
        <v>6.8000000000000007</v>
      </c>
      <c r="L43">
        <v>16.100000000000001</v>
      </c>
      <c r="M43">
        <v>5.7</v>
      </c>
      <c r="N43" s="10">
        <f t="shared" si="7"/>
        <v>12.399999999999999</v>
      </c>
      <c r="O43">
        <v>25.6</v>
      </c>
      <c r="P43">
        <v>6.3</v>
      </c>
      <c r="Q43" s="23"/>
      <c r="R43" s="23"/>
      <c r="S43" s="23"/>
      <c r="T43">
        <f t="shared" si="9"/>
        <v>3.1999999999999993</v>
      </c>
      <c r="U43" s="1">
        <f t="shared" si="8"/>
        <v>8.2500000000000018</v>
      </c>
      <c r="V43">
        <f t="shared" si="4"/>
        <v>7.6000000000000014</v>
      </c>
      <c r="W43" s="1">
        <f t="shared" si="2"/>
        <v>3.6315789473684204</v>
      </c>
      <c r="X43">
        <f t="shared" si="5"/>
        <v>17.100000000000001</v>
      </c>
      <c r="Y43" s="1">
        <f t="shared" si="3"/>
        <v>1.6695906432748537</v>
      </c>
      <c r="Z43" t="s">
        <v>200</v>
      </c>
    </row>
    <row r="44" spans="2:26">
      <c r="B44" t="str">
        <f>'description prototype'!B57</f>
        <v>Prototype 52</v>
      </c>
      <c r="C44" t="str">
        <f>'description prototype'!C57</f>
        <v>Viscose, fibre 5 g, thin paper (6cm*20cm, 0,7g), glued in between viscose and fibres, and in between paper and fibre</v>
      </c>
      <c r="D44">
        <v>8.3000000000000007</v>
      </c>
      <c r="E44">
        <v>3.1</v>
      </c>
      <c r="F44">
        <v>3.3</v>
      </c>
      <c r="G44">
        <v>3.3</v>
      </c>
      <c r="I44">
        <v>11.7</v>
      </c>
      <c r="J44" s="9">
        <v>4.7</v>
      </c>
      <c r="K44" s="9">
        <f t="shared" si="6"/>
        <v>6.6000000000000014</v>
      </c>
      <c r="L44">
        <v>17.100000000000001</v>
      </c>
      <c r="M44">
        <v>4.4000000000000004</v>
      </c>
      <c r="N44" s="10">
        <f t="shared" si="7"/>
        <v>11.2</v>
      </c>
      <c r="O44">
        <v>26.3</v>
      </c>
      <c r="P44">
        <v>5.3</v>
      </c>
      <c r="Q44" s="23"/>
      <c r="R44" s="23"/>
      <c r="S44" s="23"/>
      <c r="T44">
        <f t="shared" si="9"/>
        <v>3.3999999999999986</v>
      </c>
      <c r="U44" s="1">
        <f t="shared" si="8"/>
        <v>7.8823529411764728</v>
      </c>
      <c r="V44">
        <f t="shared" si="4"/>
        <v>8.8000000000000007</v>
      </c>
      <c r="W44" s="1">
        <f t="shared" si="2"/>
        <v>3.2727272727272725</v>
      </c>
      <c r="X44">
        <f t="shared" si="5"/>
        <v>18</v>
      </c>
      <c r="Y44" s="1">
        <f t="shared" si="3"/>
        <v>1.6111111111111112</v>
      </c>
      <c r="Z44" t="s">
        <v>201</v>
      </c>
    </row>
    <row r="45" spans="2:26">
      <c r="B45" t="str">
        <f>'description prototype'!B58</f>
        <v>Prototype 53</v>
      </c>
      <c r="C45" t="str">
        <f>'description prototype'!C58</f>
        <v>Viscose, thin paper (6cm*20cm, 0,4g, positionned under viscose), fibre 5 g, glued in between viscose and fibres, and in between paper and fibre</v>
      </c>
      <c r="D45">
        <v>7.9</v>
      </c>
      <c r="E45">
        <v>3.2</v>
      </c>
      <c r="F45">
        <v>3.2</v>
      </c>
      <c r="G45">
        <v>3.2</v>
      </c>
      <c r="I45">
        <v>11.9</v>
      </c>
      <c r="J45" s="9">
        <v>4.2</v>
      </c>
      <c r="K45" s="9">
        <f t="shared" si="6"/>
        <v>6</v>
      </c>
      <c r="L45">
        <v>16.399999999999999</v>
      </c>
      <c r="M45">
        <v>4.7</v>
      </c>
      <c r="N45" s="10">
        <f t="shared" si="7"/>
        <v>11.500000000000002</v>
      </c>
      <c r="O45">
        <v>24.9</v>
      </c>
      <c r="P45">
        <v>6.1</v>
      </c>
      <c r="Q45" s="23"/>
      <c r="R45" s="23"/>
      <c r="S45" s="23"/>
      <c r="T45">
        <f t="shared" si="9"/>
        <v>4</v>
      </c>
      <c r="U45" s="1">
        <f t="shared" si="8"/>
        <v>7</v>
      </c>
      <c r="V45">
        <f t="shared" si="4"/>
        <v>8.4999999999999982</v>
      </c>
      <c r="W45" s="1">
        <f t="shared" si="2"/>
        <v>3.3529411764705888</v>
      </c>
      <c r="X45">
        <f t="shared" si="5"/>
        <v>17</v>
      </c>
      <c r="Y45" s="1">
        <f t="shared" si="3"/>
        <v>1.6764705882352942</v>
      </c>
      <c r="Z45" t="s">
        <v>202</v>
      </c>
    </row>
    <row r="46" spans="2:26">
      <c r="B46" t="str">
        <f>'description prototype'!B59</f>
        <v>Prototype 54</v>
      </c>
      <c r="C46" t="str">
        <f>'description prototype'!C59</f>
        <v>Viscose, thin paper (6cm*20cm, 0,4g, positionned under viscose), fibre 5 g, glued in between viscose and fibres, and in between paper and fibre</v>
      </c>
      <c r="D46">
        <v>7.8</v>
      </c>
      <c r="E46">
        <v>3.2</v>
      </c>
      <c r="F46">
        <v>3.3</v>
      </c>
      <c r="G46">
        <v>3.2</v>
      </c>
      <c r="I46">
        <v>11.9</v>
      </c>
      <c r="J46" s="9">
        <v>4.0999999999999996</v>
      </c>
      <c r="K46" s="9">
        <f t="shared" si="6"/>
        <v>5.8999999999999995</v>
      </c>
      <c r="L46">
        <v>16.2</v>
      </c>
      <c r="M46">
        <v>4.9000000000000004</v>
      </c>
      <c r="N46" s="10">
        <f t="shared" si="7"/>
        <v>11.600000000000001</v>
      </c>
      <c r="O46">
        <v>24.9</v>
      </c>
      <c r="P46">
        <v>6.1</v>
      </c>
      <c r="Q46" s="23"/>
      <c r="R46" s="23"/>
      <c r="S46" s="23"/>
      <c r="T46">
        <f t="shared" si="9"/>
        <v>4.1000000000000005</v>
      </c>
      <c r="U46" s="1">
        <f t="shared" si="8"/>
        <v>6.8780487804878039</v>
      </c>
      <c r="V46">
        <f t="shared" si="4"/>
        <v>8.3999999999999986</v>
      </c>
      <c r="W46" s="1">
        <f t="shared" si="2"/>
        <v>3.3809523809523814</v>
      </c>
      <c r="X46">
        <f t="shared" si="5"/>
        <v>17.099999999999998</v>
      </c>
      <c r="Y46" s="1">
        <f t="shared" si="3"/>
        <v>1.669590643274854</v>
      </c>
    </row>
    <row r="47" spans="2:26">
      <c r="B47" t="str">
        <f>'description prototype'!B60</f>
        <v>Prototype 55</v>
      </c>
      <c r="C47" t="str">
        <f>'description prototype'!C60</f>
        <v>Viscose, thin paper perforated (6cm*20cm, 0,4g, positionned under viscose), fibre 5 g, glued in between viscose and fibres, and in between paper and fibre</v>
      </c>
      <c r="D47">
        <v>8.1</v>
      </c>
      <c r="E47">
        <v>3.3</v>
      </c>
      <c r="F47">
        <v>3.2</v>
      </c>
      <c r="G47">
        <v>3.3</v>
      </c>
      <c r="I47">
        <v>12.2</v>
      </c>
      <c r="J47" s="9">
        <v>4</v>
      </c>
      <c r="K47" s="9">
        <f t="shared" si="6"/>
        <v>5.9</v>
      </c>
      <c r="L47">
        <v>16.8</v>
      </c>
      <c r="M47">
        <v>4.4000000000000004</v>
      </c>
      <c r="N47" s="10">
        <f t="shared" si="7"/>
        <v>11.299999999999999</v>
      </c>
      <c r="O47">
        <v>25.5</v>
      </c>
      <c r="P47">
        <v>5.7</v>
      </c>
      <c r="Q47" s="23"/>
      <c r="R47" s="23"/>
      <c r="S47" s="23"/>
      <c r="T47">
        <f t="shared" si="9"/>
        <v>4.0999999999999996</v>
      </c>
      <c r="U47" s="1">
        <f t="shared" si="8"/>
        <v>6.8780487804878057</v>
      </c>
      <c r="V47">
        <f t="shared" si="4"/>
        <v>8.7000000000000011</v>
      </c>
      <c r="W47" s="1">
        <f t="shared" si="2"/>
        <v>3.2988505747126435</v>
      </c>
      <c r="X47">
        <f t="shared" si="5"/>
        <v>17.399999999999999</v>
      </c>
      <c r="Y47" s="1">
        <f t="shared" si="3"/>
        <v>1.649425287356322</v>
      </c>
    </row>
    <row r="48" spans="2:26">
      <c r="B48" t="str">
        <f>'description prototype'!B61</f>
        <v>Prototype 56</v>
      </c>
      <c r="C48" t="str">
        <f>'description prototype'!C61</f>
        <v>Viscose, thin paper perforated (6cm*20cm, 0,4g, positionned under viscose), fibre 5 g, glued in between viscose and fibres, and in between paper and fibre</v>
      </c>
      <c r="D48">
        <v>7.9</v>
      </c>
      <c r="E48">
        <v>3.2</v>
      </c>
      <c r="F48">
        <v>3.2</v>
      </c>
      <c r="G48">
        <v>3.1</v>
      </c>
      <c r="I48">
        <v>12.3</v>
      </c>
      <c r="J48" s="9">
        <v>3.9</v>
      </c>
      <c r="K48" s="9">
        <f t="shared" si="6"/>
        <v>5.6</v>
      </c>
      <c r="L48">
        <v>16.8</v>
      </c>
      <c r="M48">
        <v>4.2</v>
      </c>
      <c r="N48" s="10">
        <f t="shared" si="7"/>
        <v>11.1</v>
      </c>
      <c r="O48">
        <v>25.7</v>
      </c>
      <c r="P48">
        <v>5.4</v>
      </c>
      <c r="Q48" s="23"/>
      <c r="R48" s="23"/>
      <c r="S48" s="23"/>
      <c r="T48">
        <f t="shared" si="9"/>
        <v>4.4000000000000004</v>
      </c>
      <c r="U48" s="1">
        <f t="shared" si="8"/>
        <v>6.545454545454545</v>
      </c>
      <c r="V48">
        <f t="shared" si="4"/>
        <v>8.9</v>
      </c>
      <c r="W48" s="1">
        <f t="shared" si="2"/>
        <v>3.2471910112359548</v>
      </c>
      <c r="X48">
        <f t="shared" si="5"/>
        <v>17.799999999999997</v>
      </c>
      <c r="Y48" s="1">
        <f t="shared" si="3"/>
        <v>1.6235955056179776</v>
      </c>
    </row>
    <row r="49" spans="2:26">
      <c r="B49" t="str">
        <f>'description prototype'!B62</f>
        <v>Prototype 57</v>
      </c>
      <c r="C49" t="str">
        <f>'description prototype'!C62</f>
        <v>Viscose, 5g fibres with 1 gr of guar gum mixed, glued in between viscose and fibre</v>
      </c>
      <c r="D49">
        <v>8.9</v>
      </c>
      <c r="E49">
        <v>3.3</v>
      </c>
      <c r="F49">
        <v>3.3</v>
      </c>
      <c r="G49">
        <v>3.3</v>
      </c>
      <c r="I49">
        <v>13.2</v>
      </c>
      <c r="J49" s="9">
        <v>4.2</v>
      </c>
      <c r="K49" s="9">
        <f t="shared" si="6"/>
        <v>5.7000000000000011</v>
      </c>
      <c r="L49">
        <v>18</v>
      </c>
      <c r="M49">
        <v>4.2</v>
      </c>
      <c r="N49" s="10">
        <f t="shared" si="7"/>
        <v>10.9</v>
      </c>
      <c r="O49">
        <v>26.9</v>
      </c>
      <c r="P49">
        <v>5.4</v>
      </c>
      <c r="Q49" s="23"/>
      <c r="R49" s="23"/>
      <c r="S49" s="23"/>
      <c r="T49">
        <f t="shared" si="9"/>
        <v>4.2999999999999989</v>
      </c>
      <c r="U49" s="1">
        <f t="shared" si="8"/>
        <v>6.6511627906976756</v>
      </c>
      <c r="V49">
        <f t="shared" si="4"/>
        <v>9.1</v>
      </c>
      <c r="W49" s="1">
        <f t="shared" si="2"/>
        <v>3.197802197802198</v>
      </c>
      <c r="X49">
        <f t="shared" si="5"/>
        <v>18</v>
      </c>
      <c r="Y49" s="1">
        <f t="shared" si="3"/>
        <v>1.6111111111111112</v>
      </c>
      <c r="Z49" t="s">
        <v>203</v>
      </c>
    </row>
    <row r="50" spans="2:26">
      <c r="B50" t="str">
        <f>'description prototype'!B63</f>
        <v>Prototype 58</v>
      </c>
      <c r="C50" t="str">
        <f>'description prototype'!C63</f>
        <v>Viscose, 5g fibres with 1 gr of guar gum mixed, glued in between viscose and fibre</v>
      </c>
      <c r="D50">
        <v>8.5</v>
      </c>
      <c r="E50">
        <v>3.3</v>
      </c>
      <c r="F50">
        <v>3.3</v>
      </c>
      <c r="G50">
        <v>3.2</v>
      </c>
      <c r="I50">
        <v>12.6</v>
      </c>
      <c r="J50" s="9">
        <v>4.2</v>
      </c>
      <c r="K50" s="9">
        <f t="shared" si="6"/>
        <v>5.9</v>
      </c>
      <c r="L50">
        <v>17.399999999999999</v>
      </c>
      <c r="M50">
        <v>4.4000000000000004</v>
      </c>
      <c r="N50" s="10">
        <f t="shared" si="7"/>
        <v>11.100000000000001</v>
      </c>
      <c r="O50">
        <v>26</v>
      </c>
      <c r="P50">
        <v>5.6</v>
      </c>
      <c r="Q50" s="23"/>
      <c r="R50" s="23"/>
      <c r="S50" s="23"/>
      <c r="T50">
        <f t="shared" si="9"/>
        <v>4.0999999999999996</v>
      </c>
      <c r="U50" s="1">
        <f t="shared" si="8"/>
        <v>6.8780487804878057</v>
      </c>
      <c r="V50">
        <f t="shared" si="4"/>
        <v>8.8999999999999986</v>
      </c>
      <c r="W50" s="1">
        <f t="shared" si="2"/>
        <v>3.2471910112359552</v>
      </c>
      <c r="X50">
        <f t="shared" si="5"/>
        <v>17.5</v>
      </c>
      <c r="Y50" s="1">
        <f t="shared" si="3"/>
        <v>1.6428571428571428</v>
      </c>
      <c r="Z50" t="s">
        <v>204</v>
      </c>
    </row>
    <row r="53" spans="2:26">
      <c r="I53">
        <f>500/4.9</f>
        <v>102.0408163265306</v>
      </c>
    </row>
    <row r="54" spans="2:26">
      <c r="I54">
        <f>460/5.1</f>
        <v>90.196078431372555</v>
      </c>
    </row>
    <row r="55" spans="2:26">
      <c r="I55">
        <f>200/0.1</f>
        <v>2000</v>
      </c>
      <c r="L55">
        <f>0.2*100/4.8</f>
        <v>4.166666666666667</v>
      </c>
    </row>
    <row r="56" spans="2:26">
      <c r="L56" s="24">
        <f>0.1*100/5</f>
        <v>2</v>
      </c>
    </row>
    <row r="58" spans="2:26">
      <c r="L58">
        <f>480/5</f>
        <v>96</v>
      </c>
    </row>
    <row r="59" spans="2:26">
      <c r="L59">
        <f>5.9*100/96</f>
        <v>6.145833333333333</v>
      </c>
    </row>
  </sheetData>
  <mergeCells count="6">
    <mergeCell ref="X2:Y2"/>
    <mergeCell ref="L2:M2"/>
    <mergeCell ref="O2:R2"/>
    <mergeCell ref="I2:J2"/>
    <mergeCell ref="T2:U2"/>
    <mergeCell ref="V2:W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15EFE-DC77-44BC-9304-E38EF4B479C7}">
  <dimension ref="B4:Z56"/>
  <sheetViews>
    <sheetView topLeftCell="A16" zoomScale="80" zoomScaleNormal="100" workbookViewId="0">
      <selection activeCell="E25" sqref="E25"/>
    </sheetView>
  </sheetViews>
  <sheetFormatPr defaultRowHeight="14.45"/>
  <cols>
    <col min="2" max="2" width="15.28515625" bestFit="1" customWidth="1"/>
    <col min="3" max="3" width="67.28515625" customWidth="1"/>
    <col min="4" max="5" width="24.140625" customWidth="1"/>
    <col min="6" max="7" width="20.85546875" customWidth="1"/>
    <col min="8" max="9" width="22.28515625" customWidth="1"/>
    <col min="10" max="10" width="16.7109375" bestFit="1" customWidth="1"/>
    <col min="11" max="11" width="22.28515625" bestFit="1" customWidth="1"/>
    <col min="15" max="15" width="18.42578125" customWidth="1"/>
    <col min="16" max="16" width="60.28515625" customWidth="1"/>
    <col min="17" max="26" width="15.7109375" style="8" customWidth="1"/>
  </cols>
  <sheetData>
    <row r="4" spans="2:24">
      <c r="D4" s="56" t="s">
        <v>205</v>
      </c>
      <c r="E4" s="56"/>
      <c r="F4" s="56" t="s">
        <v>206</v>
      </c>
      <c r="G4" s="56"/>
      <c r="H4" s="56" t="s">
        <v>207</v>
      </c>
      <c r="I4" s="56"/>
    </row>
    <row r="5" spans="2:24">
      <c r="B5" t="s">
        <v>153</v>
      </c>
      <c r="D5" t="s">
        <v>208</v>
      </c>
      <c r="E5" t="s">
        <v>209</v>
      </c>
      <c r="F5" t="s">
        <v>208</v>
      </c>
      <c r="G5" t="s">
        <v>210</v>
      </c>
      <c r="H5" t="s">
        <v>211</v>
      </c>
      <c r="I5" t="s">
        <v>210</v>
      </c>
      <c r="J5" t="s">
        <v>212</v>
      </c>
      <c r="K5" t="s">
        <v>213</v>
      </c>
    </row>
    <row r="6" spans="2:24">
      <c r="B6" s="8" t="str">
        <f>'description prototype'!B17</f>
        <v>Prototype 12</v>
      </c>
      <c r="C6" s="15" t="str">
        <f>'description prototype'!C17</f>
        <v>Viscose, fibres 5 g</v>
      </c>
      <c r="D6" s="14"/>
      <c r="E6" s="14"/>
      <c r="F6" s="1">
        <f>'retention+total absorption'!V4*100/10</f>
        <v>74</v>
      </c>
      <c r="G6" s="1">
        <f>'retention+total absorption'!W4*'results ret and tot abs'!F6/100</f>
        <v>2.74</v>
      </c>
      <c r="H6" s="1">
        <f>'retention+total absorption'!X4*100/20</f>
        <v>70</v>
      </c>
      <c r="I6" s="1">
        <f>'retention+total absorption'!Y4*'results ret and tot abs'!H6/100</f>
        <v>1.35</v>
      </c>
      <c r="J6">
        <f>'retention+total absorption'!S4-'retention+total absorption'!D4</f>
        <v>90.5</v>
      </c>
      <c r="K6" s="1">
        <f>J6/'retention+total absorption'!D4</f>
        <v>12.928571428571429</v>
      </c>
    </row>
    <row r="7" spans="2:24">
      <c r="B7" s="8" t="str">
        <f>'description prototype'!B18</f>
        <v>Prototype 13</v>
      </c>
      <c r="C7" s="15" t="str">
        <f>'description prototype'!C18</f>
        <v>Viscose, fibres 5 g</v>
      </c>
      <c r="D7" s="14"/>
      <c r="E7" s="14"/>
      <c r="F7" s="1">
        <f>'retention+total absorption'!V5*100/10</f>
        <v>75</v>
      </c>
      <c r="G7" s="1">
        <f>'retention+total absorption'!W5*'results ret and tot abs'!F7/100</f>
        <v>2.75</v>
      </c>
      <c r="H7" s="1">
        <f>'retention+total absorption'!X5*100/20</f>
        <v>69.5</v>
      </c>
      <c r="I7" s="1">
        <f>'retention+total absorption'!Y5*'results ret and tot abs'!H7/100</f>
        <v>1.3474999999999999</v>
      </c>
      <c r="J7">
        <f>'retention+total absorption'!S5-'retention+total absorption'!D5</f>
        <v>89.100000000000009</v>
      </c>
      <c r="K7" s="1">
        <f>J7/'retention+total absorption'!D5</f>
        <v>12.54929577464789</v>
      </c>
    </row>
    <row r="8" spans="2:24">
      <c r="B8" s="8" t="str">
        <f>'description prototype'!B19</f>
        <v>Prototype 14</v>
      </c>
      <c r="C8" s="15" t="str">
        <f>'description prototype'!C19</f>
        <v xml:space="preserve"> Viscose, fibres 5 g, thick paper (20cm*2,5cm, 0,6g)</v>
      </c>
      <c r="D8" s="14"/>
      <c r="E8" s="14"/>
      <c r="F8" s="1">
        <f>'retention+total absorption'!V6*100/10</f>
        <v>78.000000000000014</v>
      </c>
      <c r="G8" s="1">
        <f>'retention+total absorption'!W6*'results ret and tot abs'!F8/100</f>
        <v>2.7800000000000007</v>
      </c>
      <c r="H8" s="1">
        <f>'retention+total absorption'!X6*100/20</f>
        <v>72</v>
      </c>
      <c r="I8" s="1">
        <f>'retention+total absorption'!Y6*'results ret and tot abs'!H8/100</f>
        <v>1.36</v>
      </c>
      <c r="J8">
        <f>'retention+total absorption'!S6-'retention+total absorption'!D6</f>
        <v>90.4</v>
      </c>
      <c r="K8" s="1">
        <f>J8/'retention+total absorption'!D6</f>
        <v>11.894736842105264</v>
      </c>
    </row>
    <row r="9" spans="2:24">
      <c r="B9" s="8" t="str">
        <f>'description prototype'!B20</f>
        <v>Prototype 15</v>
      </c>
      <c r="C9" s="15" t="str">
        <f>'description prototype'!C20</f>
        <v xml:space="preserve"> Viscose, fibres 5 g, thick paper (20cm*2,5cm, 0,6g)</v>
      </c>
      <c r="D9" s="14"/>
      <c r="E9" s="14"/>
      <c r="F9" s="1">
        <f>'retention+total absorption'!V7*100/10</f>
        <v>80</v>
      </c>
      <c r="G9" s="1">
        <f>'retention+total absorption'!W7*'results ret and tot abs'!F9/100</f>
        <v>2.8</v>
      </c>
      <c r="H9" s="1">
        <f>'retention+total absorption'!X7*100/20</f>
        <v>74.5</v>
      </c>
      <c r="I9" s="1">
        <f>'retention+total absorption'!Y7*'results ret and tot abs'!H9/100</f>
        <v>1.3725000000000001</v>
      </c>
      <c r="J9">
        <f>'retention+total absorption'!S7-'retention+total absorption'!D7</f>
        <v>84.9</v>
      </c>
      <c r="K9" s="1">
        <f>J9/'retention+total absorption'!D7</f>
        <v>11.171052631578949</v>
      </c>
    </row>
    <row r="10" spans="2:24">
      <c r="B10" s="8" t="str">
        <f>'description prototype'!B21</f>
        <v>Prototype 16</v>
      </c>
      <c r="C10" s="15" t="str">
        <f>'description prototype'!C21</f>
        <v>Viscose, fibre 5 g mix with 3g cmc</v>
      </c>
      <c r="D10" s="14"/>
      <c r="E10" s="14"/>
      <c r="F10" s="1">
        <f>'retention+total absorption'!V8*100/10</f>
        <v>91</v>
      </c>
      <c r="G10" s="1">
        <f>'retention+total absorption'!W8*'results ret and tot abs'!F10/100</f>
        <v>2.91</v>
      </c>
      <c r="H10" s="1">
        <f>'retention+total absorption'!X8*100/20</f>
        <v>87.5</v>
      </c>
      <c r="I10" s="1">
        <f>'retention+total absorption'!Y8*'results ret and tot abs'!H10/100</f>
        <v>1.4375</v>
      </c>
      <c r="J10" s="13"/>
      <c r="K10" s="14"/>
    </row>
    <row r="11" spans="2:24">
      <c r="B11" s="8" t="str">
        <f>'description prototype'!B22</f>
        <v>Prototype 17</v>
      </c>
      <c r="C11" s="15" t="str">
        <f>'description prototype'!C22</f>
        <v>Viscose, fibre 5 g mix with 3g cmc</v>
      </c>
      <c r="D11" s="14"/>
      <c r="E11" s="14"/>
      <c r="F11" s="1">
        <f>'retention+total absorption'!V9*100/10</f>
        <v>87.000000000000014</v>
      </c>
      <c r="G11" s="1">
        <f>'retention+total absorption'!W9*'results ret and tot abs'!F11/100</f>
        <v>2.8700000000000006</v>
      </c>
      <c r="H11" s="1">
        <f>'retention+total absorption'!X9*100/20</f>
        <v>84.499999999999986</v>
      </c>
      <c r="I11" s="1">
        <f>'retention+total absorption'!Y9*'results ret and tot abs'!H11/100</f>
        <v>1.4224999999999997</v>
      </c>
      <c r="J11">
        <f>'retention+total absorption'!S9-'retention+total absorption'!D9</f>
        <v>150.69999999999999</v>
      </c>
      <c r="K11" s="1">
        <f>J11/'retention+total absorption'!D9</f>
        <v>14.490384615384613</v>
      </c>
    </row>
    <row r="12" spans="2:24">
      <c r="B12" s="8" t="str">
        <f>'description prototype'!B23</f>
        <v>Prototype 18</v>
      </c>
      <c r="C12" s="15" t="str">
        <f>'description prototype'!C23</f>
        <v>Viscose, fibre 5 g mix with 3g guar gum</v>
      </c>
      <c r="D12" s="14"/>
      <c r="E12" s="14"/>
      <c r="F12" s="1">
        <f>'retention+total absorption'!V10*100/10</f>
        <v>85</v>
      </c>
      <c r="G12" s="1">
        <f>'retention+total absorption'!W10*'results ret and tot abs'!F12/100</f>
        <v>2.85</v>
      </c>
      <c r="H12" s="1">
        <f>'retention+total absorption'!X10*100/20</f>
        <v>83.000000000000014</v>
      </c>
      <c r="I12" s="1">
        <f>'retention+total absorption'!Y10*'results ret and tot abs'!H12/100</f>
        <v>1.4150000000000003</v>
      </c>
      <c r="J12">
        <f>'retention+total absorption'!S10-'retention+total absorption'!D10</f>
        <v>146.1</v>
      </c>
      <c r="K12" s="1">
        <f>J12/'retention+total absorption'!D10</f>
        <v>15.378947368421052</v>
      </c>
    </row>
    <row r="13" spans="2:24">
      <c r="B13" s="8" t="str">
        <f>'description prototype'!B24</f>
        <v>Prototype 19</v>
      </c>
      <c r="C13" s="15" t="str">
        <f>'description prototype'!C24</f>
        <v>Viscose, fibre 5 g mix with 3g guar gum</v>
      </c>
      <c r="D13" s="14"/>
      <c r="E13" s="14"/>
      <c r="F13" s="1">
        <f>'retention+total absorption'!V11*100/10</f>
        <v>89.000000000000028</v>
      </c>
      <c r="G13" s="1">
        <f>'retention+total absorption'!W11*'results ret and tot abs'!F13/100</f>
        <v>2.89</v>
      </c>
      <c r="H13" s="1">
        <f>'retention+total absorption'!X11*100/20</f>
        <v>85</v>
      </c>
      <c r="I13" s="1">
        <f>'retention+total absorption'!Y11*'results ret and tot abs'!H13/100</f>
        <v>1.425</v>
      </c>
      <c r="J13">
        <f>'retention+total absorption'!S11-'retention+total absorption'!D11</f>
        <v>156.20000000000002</v>
      </c>
      <c r="K13" s="1">
        <f>J13/'retention+total absorption'!D11</f>
        <v>16.103092783505158</v>
      </c>
    </row>
    <row r="14" spans="2:24">
      <c r="B14" s="8" t="str">
        <f>'description prototype'!B25</f>
        <v>Prototype 20</v>
      </c>
      <c r="C14" s="15" t="str">
        <f>'description prototype'!C25</f>
        <v>jessa</v>
      </c>
      <c r="D14" s="14"/>
      <c r="E14" s="14"/>
      <c r="F14" s="1">
        <f>'retention+total absorption'!V12*100/10</f>
        <v>100</v>
      </c>
      <c r="G14" s="1">
        <f>'retention+total absorption'!W12*'results ret and tot abs'!F14/100</f>
        <v>3</v>
      </c>
      <c r="H14" s="1">
        <f>'retention+total absorption'!X12*100/20</f>
        <v>86</v>
      </c>
      <c r="I14" s="1">
        <f>'retention+total absorption'!Y12*'results ret and tot abs'!H14/100</f>
        <v>1.43</v>
      </c>
      <c r="J14">
        <f>'retention+total absorption'!S12-'retention+total absorption'!D12</f>
        <v>41.699999999999996</v>
      </c>
      <c r="K14" s="1">
        <f>J14/'retention+total absorption'!D12</f>
        <v>8.8723404255319132</v>
      </c>
      <c r="Q14" s="56" t="s">
        <v>205</v>
      </c>
      <c r="R14" s="56"/>
      <c r="S14" s="56" t="s">
        <v>206</v>
      </c>
      <c r="T14" s="56"/>
      <c r="U14" s="56" t="s">
        <v>207</v>
      </c>
      <c r="V14" s="56"/>
    </row>
    <row r="15" spans="2:24">
      <c r="B15" s="8" t="str">
        <f>'description prototype'!B26</f>
        <v>Prototype 21</v>
      </c>
      <c r="C15" s="15" t="str">
        <f>'description prototype'!C26</f>
        <v>jessa</v>
      </c>
      <c r="D15" s="14"/>
      <c r="E15" s="14"/>
      <c r="F15" s="1">
        <f>'retention+total absorption'!V13*100/10</f>
        <v>98.000000000000014</v>
      </c>
      <c r="G15" s="1">
        <f>'retention+total absorption'!W13*'results ret and tot abs'!F15/100</f>
        <v>2.9800000000000004</v>
      </c>
      <c r="H15" s="1">
        <f>'retention+total absorption'!X13*100/20</f>
        <v>84.500000000000014</v>
      </c>
      <c r="I15" s="1">
        <f>'retention+total absorption'!Y13*'results ret and tot abs'!H15/100</f>
        <v>1.4225000000000001</v>
      </c>
      <c r="J15">
        <f>'retention+total absorption'!S13-'retention+total absorption'!D13</f>
        <v>40.5</v>
      </c>
      <c r="K15" s="1">
        <f>J15/'retention+total absorption'!D13</f>
        <v>8.6170212765957448</v>
      </c>
      <c r="Q15" s="8" t="s">
        <v>208</v>
      </c>
      <c r="R15" s="8" t="s">
        <v>209</v>
      </c>
      <c r="S15" s="8" t="s">
        <v>208</v>
      </c>
      <c r="T15" s="8" t="s">
        <v>210</v>
      </c>
      <c r="U15" s="8" t="s">
        <v>208</v>
      </c>
      <c r="V15" s="8" t="s">
        <v>210</v>
      </c>
      <c r="W15" s="8" t="s">
        <v>212</v>
      </c>
      <c r="X15" s="8" t="s">
        <v>213</v>
      </c>
    </row>
    <row r="16" spans="2:24">
      <c r="B16" s="8" t="str">
        <f>'description prototype'!B27</f>
        <v>Prototype 22</v>
      </c>
      <c r="C16" s="15" t="str">
        <f>'description prototype'!C27</f>
        <v xml:space="preserve">always </v>
      </c>
      <c r="D16" s="14"/>
      <c r="E16" s="14"/>
      <c r="F16" s="1">
        <f>'retention+total absorption'!V14*100/10</f>
        <v>33.999999999999993</v>
      </c>
      <c r="G16" s="1">
        <f>'retention+total absorption'!W14*'results ret and tot abs'!F16/100</f>
        <v>2.34</v>
      </c>
      <c r="H16" s="1">
        <f>'retention+total absorption'!X14*100/20</f>
        <v>56.5</v>
      </c>
      <c r="I16" s="1">
        <f>'retention+total absorption'!Y14*'results ret and tot abs'!H16/100</f>
        <v>1.2825</v>
      </c>
      <c r="J16">
        <f>'retention+total absorption'!S14-'retention+total absorption'!D14</f>
        <v>69.599999999999994</v>
      </c>
      <c r="K16" s="1">
        <f>J16/'retention+total absorption'!D14</f>
        <v>9.6666666666666661</v>
      </c>
      <c r="N16" s="57" t="s">
        <v>214</v>
      </c>
      <c r="O16" t="s">
        <v>215</v>
      </c>
      <c r="P16" t="str">
        <f>C6</f>
        <v>Viscose, fibres 5 g</v>
      </c>
      <c r="Q16" s="25"/>
      <c r="R16" s="25"/>
      <c r="S16" s="26">
        <f>(F7+F6)/2</f>
        <v>74.5</v>
      </c>
      <c r="T16" s="26">
        <f>(G7+G6)/2</f>
        <v>2.7450000000000001</v>
      </c>
      <c r="U16" s="26">
        <f>(H7+H6)/2</f>
        <v>69.75</v>
      </c>
      <c r="V16" s="26">
        <f>(I7+I6)/2</f>
        <v>1.3487499999999999</v>
      </c>
      <c r="W16" s="26">
        <f>(J7+J6)/2</f>
        <v>89.800000000000011</v>
      </c>
      <c r="X16" s="26">
        <f>(K7+K6)/2</f>
        <v>12.738933601609659</v>
      </c>
    </row>
    <row r="17" spans="2:24">
      <c r="B17" s="8" t="str">
        <f>'description prototype'!B28</f>
        <v>Prototype 23</v>
      </c>
      <c r="C17" s="15" t="str">
        <f>'description prototype'!C28</f>
        <v xml:space="preserve">always </v>
      </c>
      <c r="D17" s="14"/>
      <c r="E17" s="14"/>
      <c r="F17" s="1">
        <f>'retention+total absorption'!V15*100/10</f>
        <v>38</v>
      </c>
      <c r="G17" s="1">
        <f>'retention+total absorption'!W15*'results ret and tot abs'!F17/100</f>
        <v>2.38</v>
      </c>
      <c r="H17" s="1">
        <f>'retention+total absorption'!X15*100/20</f>
        <v>30.5</v>
      </c>
      <c r="I17" s="1">
        <f>'retention+total absorption'!Y15*'results ret and tot abs'!H17/100</f>
        <v>1.1524999999999999</v>
      </c>
      <c r="J17">
        <f>'retention+total absorption'!S15-'retention+total absorption'!D15</f>
        <v>57.7</v>
      </c>
      <c r="K17" s="1">
        <f>J17/'retention+total absorption'!D15</f>
        <v>8.0138888888888893</v>
      </c>
      <c r="N17" s="57"/>
      <c r="O17" t="s">
        <v>216</v>
      </c>
      <c r="P17" t="str">
        <f>C8</f>
        <v xml:space="preserve"> Viscose, fibres 5 g, thick paper (20cm*2,5cm, 0,6g)</v>
      </c>
      <c r="Q17" s="25"/>
      <c r="R17" s="25"/>
      <c r="S17" s="26">
        <f>(F8+F9)/2</f>
        <v>79</v>
      </c>
      <c r="T17" s="26">
        <f>(G8+G9)/2</f>
        <v>2.79</v>
      </c>
      <c r="U17" s="26">
        <f>(H8+H9)/2</f>
        <v>73.25</v>
      </c>
      <c r="V17" s="26">
        <f>(I8+I9)/2</f>
        <v>1.36625</v>
      </c>
      <c r="W17" s="26">
        <f>(J8+J9)/2</f>
        <v>87.65</v>
      </c>
      <c r="X17" s="26">
        <f>(K8+K9)/2</f>
        <v>11.532894736842106</v>
      </c>
    </row>
    <row r="18" spans="2:24">
      <c r="B18" s="8" t="str">
        <f>'description prototype'!B29</f>
        <v>Prototype 24</v>
      </c>
      <c r="C18" s="15" t="str">
        <f>'description prototype'!C29</f>
        <v>always night</v>
      </c>
      <c r="D18" s="14"/>
      <c r="E18" s="14"/>
      <c r="F18" s="1">
        <f>'retention+total absorption'!V16*100/10</f>
        <v>100</v>
      </c>
      <c r="G18" s="1">
        <f>'retention+total absorption'!W16*'results ret and tot abs'!F18/100</f>
        <v>3</v>
      </c>
      <c r="H18" s="1">
        <f>'retention+total absorption'!X16*100/20</f>
        <v>100</v>
      </c>
      <c r="I18" s="1">
        <f>'retention+total absorption'!Y16*'results ret and tot abs'!H18/100</f>
        <v>1.5</v>
      </c>
      <c r="J18">
        <f>'retention+total absorption'!S16-'retention+total absorption'!D16</f>
        <v>120.70000000000002</v>
      </c>
      <c r="K18" s="1">
        <f>J18/'retention+total absorption'!D16</f>
        <v>8.8750000000000018</v>
      </c>
      <c r="N18" s="57"/>
      <c r="O18" t="s">
        <v>217</v>
      </c>
      <c r="P18" t="str">
        <f>C10</f>
        <v>Viscose, fibre 5 g mix with 3g cmc</v>
      </c>
      <c r="Q18" s="25"/>
      <c r="R18" s="25"/>
      <c r="S18" s="26">
        <f>(F11+F10)/2</f>
        <v>89</v>
      </c>
      <c r="T18" s="26">
        <f>(G11+G10)/2</f>
        <v>2.8900000000000006</v>
      </c>
      <c r="U18" s="26">
        <f>(H11+H10)/2</f>
        <v>86</v>
      </c>
      <c r="V18" s="26">
        <f>(I11+I10)/2</f>
        <v>1.4299999999999997</v>
      </c>
      <c r="W18" s="26">
        <f>(J11)</f>
        <v>150.69999999999999</v>
      </c>
      <c r="X18" s="26">
        <f>(K11)</f>
        <v>14.490384615384613</v>
      </c>
    </row>
    <row r="19" spans="2:24">
      <c r="B19" s="8" t="str">
        <f>'description prototype'!B30</f>
        <v>Prototype 25</v>
      </c>
      <c r="C19" s="15" t="str">
        <f>'description prototype'!C30</f>
        <v>always night</v>
      </c>
      <c r="D19" s="14"/>
      <c r="E19" s="14"/>
      <c r="F19" s="1">
        <f>'retention+total absorption'!V17*100/10</f>
        <v>100</v>
      </c>
      <c r="G19" s="1">
        <f>'retention+total absorption'!W17*'results ret and tot abs'!F19/100</f>
        <v>3</v>
      </c>
      <c r="H19" s="1">
        <f>'retention+total absorption'!X17*100/20</f>
        <v>100</v>
      </c>
      <c r="I19" s="1">
        <f>'retention+total absorption'!Y17*'results ret and tot abs'!H19/100</f>
        <v>1.5</v>
      </c>
      <c r="J19">
        <f>'retention+total absorption'!S17-'retention+total absorption'!D17</f>
        <v>114</v>
      </c>
      <c r="K19" s="1">
        <f>J19/'retention+total absorption'!D17</f>
        <v>8.9763779527559056</v>
      </c>
      <c r="N19" s="57"/>
      <c r="O19" t="s">
        <v>218</v>
      </c>
      <c r="P19" t="str">
        <f>C12</f>
        <v>Viscose, fibre 5 g mix with 3g guar gum</v>
      </c>
      <c r="Q19" s="25"/>
      <c r="R19" s="25"/>
      <c r="S19" s="26">
        <f>(F12+F13)/2</f>
        <v>87.000000000000014</v>
      </c>
      <c r="T19" s="26">
        <f>(G12+G13)/2</f>
        <v>2.87</v>
      </c>
      <c r="U19" s="26">
        <f>(H12+H13)/2</f>
        <v>84</v>
      </c>
      <c r="V19" s="26">
        <f>(I12+I13)/2</f>
        <v>1.4200000000000002</v>
      </c>
      <c r="W19" s="26">
        <f>(J12+J13)/2</f>
        <v>151.15</v>
      </c>
      <c r="X19" s="26">
        <f>(K12+K13)/2</f>
        <v>15.741020075963105</v>
      </c>
    </row>
    <row r="20" spans="2:24">
      <c r="B20" s="8" t="str">
        <f>'description prototype'!B31</f>
        <v>Prototype 26</v>
      </c>
      <c r="C20" s="15" t="str">
        <f>'description prototype'!C31</f>
        <v>Natracare ultra extra pad</v>
      </c>
      <c r="D20" s="1">
        <v>96</v>
      </c>
      <c r="E20" s="1">
        <f>'retention+total absorption'!U18*'results ret and tot abs'!D20/100</f>
        <v>5.92</v>
      </c>
      <c r="F20" s="1">
        <f>'retention+total absorption'!V18*100/10</f>
        <v>98.000000000000014</v>
      </c>
      <c r="G20" s="1">
        <f>'retention+total absorption'!W18*'results ret and tot abs'!F20/100</f>
        <v>2.9800000000000004</v>
      </c>
      <c r="H20" s="1">
        <f>'retention+total absorption'!X18*100/20</f>
        <v>94</v>
      </c>
      <c r="I20" s="1">
        <f>'retention+total absorption'!Y18*'results ret and tot abs'!H20/100</f>
        <v>1.47</v>
      </c>
      <c r="J20">
        <f>'retention+total absorption'!S18-'retention+total absorption'!D18</f>
        <v>85.3</v>
      </c>
      <c r="K20" s="1">
        <f>J20/'retention+total absorption'!D18</f>
        <v>7.6160714285714288</v>
      </c>
      <c r="N20" s="57"/>
      <c r="O20" t="s">
        <v>219</v>
      </c>
      <c r="P20" t="str">
        <f>C25</f>
        <v>Coton (22g/m²), viscose, fibre 5g</v>
      </c>
      <c r="Q20" s="26">
        <f>(D26+D25)/2</f>
        <v>95</v>
      </c>
      <c r="R20" s="26">
        <f>(E26+E25)/2</f>
        <v>5.9</v>
      </c>
      <c r="S20" s="26">
        <f>(F26+F25)/2</f>
        <v>100.00000000000001</v>
      </c>
      <c r="T20" s="26">
        <f>(G26+G25)/2</f>
        <v>3</v>
      </c>
      <c r="U20" s="26">
        <f>(H26+H25)/2</f>
        <v>97.5</v>
      </c>
      <c r="V20" s="26">
        <f>(I26+I25)/2</f>
        <v>1.4875000000000003</v>
      </c>
      <c r="W20" s="26">
        <f>(J26)</f>
        <v>85.3</v>
      </c>
      <c r="X20" s="26">
        <f>(K26)</f>
        <v>11.373333333333333</v>
      </c>
    </row>
    <row r="21" spans="2:24">
      <c r="B21" s="8" t="str">
        <f>'description prototype'!B32</f>
        <v>Prototype 27</v>
      </c>
      <c r="C21" s="15" t="str">
        <f>'description prototype'!C32</f>
        <v>Natracare ultra extra pad</v>
      </c>
      <c r="D21" s="1">
        <f>'retention+total absorption'!T19*100/5</f>
        <v>100</v>
      </c>
      <c r="E21" s="1">
        <f>'retention+total absorption'!U19*'results ret and tot abs'!D21/100</f>
        <v>6</v>
      </c>
      <c r="F21" s="1">
        <f>'retention+total absorption'!V19*100/10</f>
        <v>94.999999999999972</v>
      </c>
      <c r="G21" s="1">
        <f>'retention+total absorption'!W19*'results ret and tot abs'!F21/100</f>
        <v>2.9499999999999993</v>
      </c>
      <c r="H21" s="1">
        <f>'retention+total absorption'!X19*100/20</f>
        <v>93.999999999999986</v>
      </c>
      <c r="I21" s="1">
        <f>'retention+total absorption'!Y19*'results ret and tot abs'!H21/100</f>
        <v>1.47</v>
      </c>
      <c r="J21">
        <f>'retention+total absorption'!S19-'retention+total absorption'!D19</f>
        <v>85.5</v>
      </c>
      <c r="K21" s="1">
        <f>J21/'retention+total absorption'!D19</f>
        <v>7.5</v>
      </c>
      <c r="N21" s="57"/>
      <c r="O21" t="s">
        <v>220</v>
      </c>
      <c r="P21" t="str">
        <f>C27</f>
        <v>Coton (22g/m²), viscose, fibre 5g,thick paper (20cm*2,5cm, 0,6g)</v>
      </c>
      <c r="Q21" s="26">
        <f>(D27+D28)/2</f>
        <v>97</v>
      </c>
      <c r="R21" s="26">
        <f>(E27+E28)/2</f>
        <v>5.9399999999999995</v>
      </c>
      <c r="S21" s="26">
        <f>(F27+F28)/2</f>
        <v>99.000000000000028</v>
      </c>
      <c r="T21" s="26">
        <f>(G27+G28)/2</f>
        <v>2.99</v>
      </c>
      <c r="U21" s="26">
        <f>(H27+H28)/2</f>
        <v>97</v>
      </c>
      <c r="V21" s="26">
        <f>(I27+I28)/2</f>
        <v>1.4850000000000001</v>
      </c>
      <c r="W21" s="25"/>
      <c r="X21" s="25"/>
    </row>
    <row r="22" spans="2:24">
      <c r="B22" s="8" t="str">
        <f>'description prototype'!B33</f>
        <v>Prototype 28</v>
      </c>
      <c r="C22" s="15" t="str">
        <f>'description prototype'!C33</f>
        <v>Natracare maxi pads</v>
      </c>
      <c r="D22" s="1">
        <f>'retention+total absorption'!T20*100/5</f>
        <v>100</v>
      </c>
      <c r="E22" s="1">
        <f>'retention+total absorption'!U20*'results ret and tot abs'!D22/100</f>
        <v>6</v>
      </c>
      <c r="F22" s="1">
        <f>'retention+total absorption'!V20*100/10</f>
        <v>97.000000000000014</v>
      </c>
      <c r="G22" s="1">
        <f>'retention+total absorption'!W20*'results ret and tot abs'!F22/100</f>
        <v>2.97</v>
      </c>
      <c r="H22" s="1">
        <f>'retention+total absorption'!X20*100/20</f>
        <v>96.000000000000014</v>
      </c>
      <c r="I22" s="1">
        <f>'retention+total absorption'!Y20*'results ret and tot abs'!H22/100</f>
        <v>1.48</v>
      </c>
      <c r="J22">
        <f>'retention+total absorption'!S20-'retention+total absorption'!D20</f>
        <v>100.3</v>
      </c>
      <c r="K22" s="1">
        <f>J22/'retention+total absorption'!D20</f>
        <v>9.6442307692307683</v>
      </c>
      <c r="N22" s="57"/>
      <c r="O22" t="s">
        <v>221</v>
      </c>
      <c r="P22" t="str">
        <f>C29</f>
        <v xml:space="preserve">Coton (22g/m²), viscose, fibre 5 g mix with 3g guar gum </v>
      </c>
      <c r="Q22" s="26">
        <f>(D30+D29)/2</f>
        <v>98.000000000000014</v>
      </c>
      <c r="R22" s="26">
        <f>(E30+E29)/2</f>
        <v>5.9600000000000009</v>
      </c>
      <c r="S22" s="26">
        <f>(F30+F29)/2</f>
        <v>97.5</v>
      </c>
      <c r="T22" s="26">
        <f>(G30+G29)/2</f>
        <v>2.9749999999999996</v>
      </c>
      <c r="U22" s="26">
        <f>(H30+H29)/2</f>
        <v>97.250000000000014</v>
      </c>
      <c r="V22" s="26">
        <f>(I30+I29)/2</f>
        <v>1.4862500000000001</v>
      </c>
      <c r="W22" s="25"/>
      <c r="X22" s="25"/>
    </row>
    <row r="23" spans="2:24">
      <c r="B23" s="8" t="str">
        <f>'description prototype'!B34</f>
        <v>Prototype 29</v>
      </c>
      <c r="C23" s="15" t="str">
        <f>'description prototype'!C34</f>
        <v>Natracare maxi pads</v>
      </c>
      <c r="D23" s="1">
        <f>'retention+total absorption'!T21*100/5</f>
        <v>96.000000000000014</v>
      </c>
      <c r="E23" s="1">
        <f>'retention+total absorption'!U21*'results ret and tot abs'!D23/100</f>
        <v>5.92</v>
      </c>
      <c r="F23" s="1">
        <f>'retention+total absorption'!V21*100/10</f>
        <v>99</v>
      </c>
      <c r="G23" s="1">
        <f>'retention+total absorption'!W21*'results ret and tot abs'!F23/100</f>
        <v>2.99</v>
      </c>
      <c r="H23" s="1">
        <f>'retention+total absorption'!X21*100/20</f>
        <v>97.5</v>
      </c>
      <c r="I23" s="1">
        <f>'retention+total absorption'!Y21*'results ret and tot abs'!H23/100</f>
        <v>1.4875</v>
      </c>
      <c r="J23">
        <f>'retention+total absorption'!S21-'retention+total absorption'!D21</f>
        <v>103.60000000000001</v>
      </c>
      <c r="K23" s="1">
        <f>J23/'retention+total absorption'!D21</f>
        <v>9.3333333333333339</v>
      </c>
      <c r="N23" s="57"/>
      <c r="O23" t="s">
        <v>222</v>
      </c>
      <c r="P23" t="str">
        <f>C31</f>
        <v>Viscose, 2g fibre, thin paper (6,5cm*22cm, 0,5g), 3g fibre mix with 1g guar gum</v>
      </c>
      <c r="Q23" s="26">
        <f>D31</f>
        <v>78.000000000000014</v>
      </c>
      <c r="R23" s="26">
        <f t="shared" ref="R23:X23" si="0">E31</f>
        <v>5.5600000000000014</v>
      </c>
      <c r="S23" s="26">
        <f t="shared" si="0"/>
        <v>85</v>
      </c>
      <c r="T23" s="26">
        <f t="shared" si="0"/>
        <v>2.85</v>
      </c>
      <c r="U23" s="26">
        <f t="shared" si="0"/>
        <v>84</v>
      </c>
      <c r="V23" s="26">
        <f t="shared" si="0"/>
        <v>1.42</v>
      </c>
      <c r="W23" s="26">
        <f t="shared" si="0"/>
        <v>111.4</v>
      </c>
      <c r="X23" s="26">
        <f t="shared" si="0"/>
        <v>13.105882352941178</v>
      </c>
    </row>
    <row r="24" spans="2:24">
      <c r="B24" s="8" t="str">
        <f>'description prototype'!B35</f>
        <v>Prototype 30</v>
      </c>
      <c r="C24" s="15" t="str">
        <f>'description prototype'!C35</f>
        <v>Jessa ultra night</v>
      </c>
      <c r="D24" s="1">
        <f>'retention+total absorption'!T22*100/5</f>
        <v>97.999999999999986</v>
      </c>
      <c r="E24" s="1">
        <f>'retention+total absorption'!U22*'results ret and tot abs'!D24/100</f>
        <v>5.9599999999999991</v>
      </c>
      <c r="F24" s="1">
        <f>'retention+total absorption'!V22*100/10</f>
        <v>99.000000000000028</v>
      </c>
      <c r="G24" s="1">
        <f>'retention+total absorption'!W22*'results ret and tot abs'!F24/100</f>
        <v>2.9900000000000007</v>
      </c>
      <c r="H24" s="1">
        <f>'retention+total absorption'!X22*100/20</f>
        <v>92.5</v>
      </c>
      <c r="I24" s="1">
        <f>'retention+total absorption'!Y22*'results ret and tot abs'!H24/100</f>
        <v>1.4624999999999999</v>
      </c>
      <c r="J24">
        <f>'retention+total absorption'!S22-'retention+total absorption'!D22</f>
        <v>60.399999999999991</v>
      </c>
      <c r="K24" s="1">
        <f>J24/'retention+total absorption'!D22</f>
        <v>8.3888888888888875</v>
      </c>
      <c r="N24" s="57"/>
      <c r="O24" t="s">
        <v>65</v>
      </c>
      <c r="P24" t="str">
        <f>C32</f>
        <v>Viscose, 2g fibre, 3g fibre mix with 1g guar gum</v>
      </c>
      <c r="Q24" s="26">
        <f>D32</f>
        <v>61.999999999999986</v>
      </c>
      <c r="R24" s="26">
        <f t="shared" ref="R24:X24" si="1">E32</f>
        <v>5.24</v>
      </c>
      <c r="S24" s="26">
        <f t="shared" si="1"/>
        <v>71</v>
      </c>
      <c r="T24" s="26">
        <f t="shared" si="1"/>
        <v>2.71</v>
      </c>
      <c r="U24" s="26">
        <f t="shared" si="1"/>
        <v>77</v>
      </c>
      <c r="V24" s="26">
        <f t="shared" si="1"/>
        <v>1.385</v>
      </c>
      <c r="W24" s="26">
        <f t="shared" si="1"/>
        <v>109.2</v>
      </c>
      <c r="X24" s="26">
        <f t="shared" si="1"/>
        <v>13.481481481481483</v>
      </c>
    </row>
    <row r="25" spans="2:24">
      <c r="B25" s="8" t="str">
        <f>'description prototype'!B36</f>
        <v>Prototype 31</v>
      </c>
      <c r="C25" s="15" t="str">
        <f>'description prototype'!C36</f>
        <v>Coton (22g/m²), viscose, fibre 5g</v>
      </c>
      <c r="D25" s="1">
        <f>'retention+total absorption'!T23*100/5</f>
        <v>91.999999999999986</v>
      </c>
      <c r="E25" s="1">
        <f>'retention+total absorption'!U23*'results ret and tot abs'!D25/100</f>
        <v>5.84</v>
      </c>
      <c r="F25" s="1">
        <f>'retention+total absorption'!V23*100/10</f>
        <v>100.00000000000003</v>
      </c>
      <c r="G25" s="1">
        <f>'retention+total absorption'!W23*'results ret and tot abs'!F25/100</f>
        <v>3.0000000000000004</v>
      </c>
      <c r="H25" s="1">
        <f>'retention+total absorption'!X23*100/20</f>
        <v>96.999999999999986</v>
      </c>
      <c r="I25" s="1">
        <f>'retention+total absorption'!Y23*'results ret and tot abs'!H25/100</f>
        <v>1.4850000000000001</v>
      </c>
      <c r="J25" s="13"/>
      <c r="K25" s="14"/>
      <c r="N25" s="57"/>
      <c r="O25" t="str">
        <f>B33</f>
        <v>Prototype 39</v>
      </c>
      <c r="P25" t="str">
        <f>C33</f>
        <v xml:space="preserve">Viscose, 2g fibre, thin paper (6,5cm*22cm, 0,5g), 3g fibre </v>
      </c>
      <c r="Q25" s="26">
        <f>(D33)</f>
        <v>79.999999999999972</v>
      </c>
      <c r="R25" s="26">
        <f>(E33)</f>
        <v>5.5999999999999988</v>
      </c>
      <c r="S25" s="26">
        <f>(F33)</f>
        <v>85</v>
      </c>
      <c r="T25" s="26">
        <f>(G33)</f>
        <v>2.85</v>
      </c>
      <c r="U25" s="26">
        <f>(H33)</f>
        <v>84.500000000000014</v>
      </c>
      <c r="V25" s="26">
        <f>(I33)</f>
        <v>1.4225000000000001</v>
      </c>
      <c r="W25" s="26">
        <f>(J33)</f>
        <v>92.7</v>
      </c>
      <c r="X25" s="26">
        <f>(K33)</f>
        <v>12.038961038961039</v>
      </c>
    </row>
    <row r="26" spans="2:24">
      <c r="B26" s="8" t="str">
        <f>'description prototype'!B37</f>
        <v>Prototype 32</v>
      </c>
      <c r="C26" s="15" t="str">
        <f>'description prototype'!C37</f>
        <v>Coton (22g/m²), viscose, fibre 5g</v>
      </c>
      <c r="D26" s="1">
        <f>'retention+total absorption'!T24*100/5</f>
        <v>98.000000000000014</v>
      </c>
      <c r="E26" s="1">
        <f>'retention+total absorption'!U24*'results ret and tot abs'!D26/100</f>
        <v>5.9600000000000009</v>
      </c>
      <c r="F26" s="1">
        <f>'retention+total absorption'!V24*100/10</f>
        <v>100</v>
      </c>
      <c r="G26" s="1">
        <f>'retention+total absorption'!W24*'results ret and tot abs'!F26/100</f>
        <v>3</v>
      </c>
      <c r="H26" s="1">
        <f>'retention+total absorption'!X24*100/20</f>
        <v>98.000000000000014</v>
      </c>
      <c r="I26" s="1">
        <f>'retention+total absorption'!Y24*'results ret and tot abs'!H26/100</f>
        <v>1.4900000000000002</v>
      </c>
      <c r="J26">
        <f>'retention+total absorption'!S24-'retention+total absorption'!D24</f>
        <v>85.3</v>
      </c>
      <c r="K26" s="1">
        <f>J26/'retention+total absorption'!D24</f>
        <v>11.373333333333333</v>
      </c>
      <c r="N26" s="57"/>
      <c r="O26" t="str">
        <f>B34</f>
        <v>Prototype 40</v>
      </c>
      <c r="P26" t="str">
        <f>C34</f>
        <v>Viscose, 2g fibre , thick paper (20cm*2,5cm, 0,7g), 3g fibre</v>
      </c>
      <c r="Q26" s="26">
        <f>(D34)</f>
        <v>73.999999999999986</v>
      </c>
      <c r="R26" s="26">
        <f>(E34)</f>
        <v>5.48</v>
      </c>
      <c r="S26" s="26">
        <f>(F34)</f>
        <v>81.000000000000014</v>
      </c>
      <c r="T26" s="26">
        <f>(G34)</f>
        <v>2.81</v>
      </c>
      <c r="U26" s="26">
        <f>(H34)</f>
        <v>81.5</v>
      </c>
      <c r="V26" s="26">
        <f>(I34)</f>
        <v>1.4075</v>
      </c>
      <c r="W26" s="25"/>
      <c r="X26" s="25"/>
    </row>
    <row r="27" spans="2:24">
      <c r="B27" s="8" t="str">
        <f>'description prototype'!B38</f>
        <v>Prototype 33</v>
      </c>
      <c r="C27" s="15" t="str">
        <f>'description prototype'!C38</f>
        <v>Coton (22g/m²), viscose, fibre 5g,thick paper (20cm*2,5cm, 0,6g)</v>
      </c>
      <c r="D27" s="1">
        <f>'retention+total absorption'!T25*100/5</f>
        <v>96.000000000000014</v>
      </c>
      <c r="E27" s="1">
        <f>'retention+total absorption'!U25*'results ret and tot abs'!D27/100</f>
        <v>5.92</v>
      </c>
      <c r="F27" s="1">
        <f>'retention+total absorption'!V25*100/10</f>
        <v>100.00000000000003</v>
      </c>
      <c r="G27" s="1">
        <f>'retention+total absorption'!W25*'results ret and tot abs'!F27/100</f>
        <v>3.0000000000000004</v>
      </c>
      <c r="H27" s="1">
        <f>'retention+total absorption'!X25*100/20</f>
        <v>96.999999999999986</v>
      </c>
      <c r="I27" s="1">
        <f>'retention+total absorption'!Y25*'results ret and tot abs'!H27/100</f>
        <v>1.4850000000000001</v>
      </c>
      <c r="J27" s="13"/>
      <c r="K27" s="14"/>
      <c r="N27" s="57"/>
      <c r="O27" t="s">
        <v>223</v>
      </c>
      <c r="P27" t="str">
        <f>C35</f>
        <v>Viscose, fibre 5 g</v>
      </c>
      <c r="Q27" s="26">
        <f>(D35+D36)/2</f>
        <v>68.999999999999972</v>
      </c>
      <c r="R27" s="26">
        <f t="shared" ref="R27:V27" si="2">(E35+E36)/2</f>
        <v>5.379999999999999</v>
      </c>
      <c r="S27" s="26">
        <f t="shared" si="2"/>
        <v>77</v>
      </c>
      <c r="T27" s="26">
        <f t="shared" si="2"/>
        <v>2.7700000000000005</v>
      </c>
      <c r="U27" s="26">
        <f t="shared" si="2"/>
        <v>80</v>
      </c>
      <c r="V27" s="26">
        <f t="shared" si="2"/>
        <v>1.4</v>
      </c>
      <c r="W27" s="25"/>
      <c r="X27" s="25"/>
    </row>
    <row r="28" spans="2:24">
      <c r="B28" s="8" t="str">
        <f>'description prototype'!B39</f>
        <v>Prototype 34</v>
      </c>
      <c r="C28" s="15" t="str">
        <f>'description prototype'!C39</f>
        <v>Coton (22g/m²), viscose, fibre 5g,thick paper (20cm*2,5cm, 0,6g)</v>
      </c>
      <c r="D28" s="1">
        <f>'retention+total absorption'!T26*100/5</f>
        <v>97.999999999999986</v>
      </c>
      <c r="E28" s="1">
        <f>'retention+total absorption'!U26*'results ret and tot abs'!D28/100</f>
        <v>5.9599999999999991</v>
      </c>
      <c r="F28" s="1">
        <f>'retention+total absorption'!V26*100/10</f>
        <v>98.000000000000014</v>
      </c>
      <c r="G28" s="1">
        <f>'retention+total absorption'!W26*'results ret and tot abs'!F28/100</f>
        <v>2.9800000000000004</v>
      </c>
      <c r="H28" s="1">
        <f>'retention+total absorption'!X26*100/20</f>
        <v>97.000000000000014</v>
      </c>
      <c r="I28" s="1">
        <f>'retention+total absorption'!Y26*'results ret and tot abs'!H28/100</f>
        <v>1.4850000000000001</v>
      </c>
      <c r="J28" s="13"/>
      <c r="K28" s="14"/>
      <c r="N28" s="57"/>
      <c r="O28" t="s">
        <v>224</v>
      </c>
      <c r="P28" t="str">
        <f>C37</f>
        <v>Viscose, fibre 5 g, glued together</v>
      </c>
      <c r="Q28" s="26">
        <f>(D38+D37)/2</f>
        <v>62.999999999999993</v>
      </c>
      <c r="R28" s="26">
        <f t="shared" ref="R28:V28" si="3">(E38+E37)/2</f>
        <v>5.26</v>
      </c>
      <c r="S28" s="26">
        <f t="shared" si="3"/>
        <v>74</v>
      </c>
      <c r="T28" s="26">
        <f t="shared" si="3"/>
        <v>2.74</v>
      </c>
      <c r="U28" s="26">
        <f t="shared" si="3"/>
        <v>77.5</v>
      </c>
      <c r="V28" s="26">
        <f t="shared" si="3"/>
        <v>1.3874999999999997</v>
      </c>
      <c r="W28" s="25"/>
      <c r="X28" s="25"/>
    </row>
    <row r="29" spans="2:24">
      <c r="B29" s="8" t="str">
        <f>'description prototype'!B40</f>
        <v>Prototype 35</v>
      </c>
      <c r="C29" s="15" t="str">
        <f>'description prototype'!C40</f>
        <v xml:space="preserve">Coton (22g/m²), viscose, fibre 5 g mix with 3g guar gum </v>
      </c>
      <c r="D29" s="1">
        <f>'retention+total absorption'!T27*100/5</f>
        <v>98.000000000000014</v>
      </c>
      <c r="E29" s="1">
        <f>'retention+total absorption'!U27*'results ret and tot abs'!D29/100</f>
        <v>5.9600000000000009</v>
      </c>
      <c r="F29" s="1">
        <f>'retention+total absorption'!V27*100/10</f>
        <v>97.000000000000014</v>
      </c>
      <c r="G29" s="1">
        <f>'retention+total absorption'!W27*'results ret and tot abs'!F29/100</f>
        <v>2.97</v>
      </c>
      <c r="H29" s="1">
        <f>'retention+total absorption'!X27*100/20</f>
        <v>96.000000000000014</v>
      </c>
      <c r="I29" s="1">
        <f>'retention+total absorption'!Y27*'results ret and tot abs'!H29/100</f>
        <v>1.48</v>
      </c>
      <c r="J29" s="13"/>
      <c r="K29" s="14"/>
      <c r="N29" s="57"/>
      <c r="O29" t="s">
        <v>225</v>
      </c>
      <c r="P29" t="str">
        <f>C39</f>
        <v>Viscose, fibre 5 g,  thick paper (20cm*2,5cm, 0,9g)</v>
      </c>
      <c r="Q29" s="26">
        <f>(D39+D40)/2</f>
        <v>63.999999999999979</v>
      </c>
      <c r="R29" s="26">
        <f t="shared" ref="R29:V29" si="4">(E39+E40)/2</f>
        <v>5.2799999999999994</v>
      </c>
      <c r="S29" s="26">
        <f t="shared" si="4"/>
        <v>71</v>
      </c>
      <c r="T29" s="26">
        <f t="shared" si="4"/>
        <v>2.71</v>
      </c>
      <c r="U29" s="26">
        <f t="shared" si="4"/>
        <v>79</v>
      </c>
      <c r="V29" s="26">
        <f t="shared" si="4"/>
        <v>1.395</v>
      </c>
      <c r="W29" s="25"/>
      <c r="X29" s="25"/>
    </row>
    <row r="30" spans="2:24">
      <c r="B30" s="8" t="str">
        <f>'description prototype'!B41</f>
        <v>Prototype 36</v>
      </c>
      <c r="C30" s="15" t="str">
        <f>'description prototype'!C41</f>
        <v xml:space="preserve">Coton (22g/m²), viscose, fibre 5 g mix with 3g guar gum </v>
      </c>
      <c r="D30" s="1">
        <f>'retention+total absorption'!T28*100/5</f>
        <v>98.000000000000014</v>
      </c>
      <c r="E30" s="1">
        <f>'retention+total absorption'!U28*'results ret and tot abs'!D30/100</f>
        <v>5.9600000000000009</v>
      </c>
      <c r="F30" s="1">
        <f>'retention+total absorption'!V28*100/10</f>
        <v>97.999999999999986</v>
      </c>
      <c r="G30" s="1">
        <f>'retention+total absorption'!W28*'results ret and tot abs'!F30/100</f>
        <v>2.9799999999999995</v>
      </c>
      <c r="H30" s="1">
        <f>'retention+total absorption'!X28*100/20</f>
        <v>98.500000000000014</v>
      </c>
      <c r="I30" s="1">
        <f>'retention+total absorption'!Y28*'results ret and tot abs'!H30/100</f>
        <v>1.4925000000000004</v>
      </c>
      <c r="J30" s="13"/>
      <c r="K30" s="14"/>
      <c r="N30" s="57"/>
      <c r="O30" t="s">
        <v>226</v>
      </c>
      <c r="P30" t="str">
        <f>C41</f>
        <v>Viscose, fibre 5 g, thick paper (20cm*2,5cm, 0,9g), glued in between viscose and fibres, and in between paper and fibre</v>
      </c>
      <c r="Q30" s="26">
        <f>(D41+D42)/2</f>
        <v>64.999999999999972</v>
      </c>
      <c r="R30" s="26">
        <f t="shared" ref="R30:V30" si="5">(E41+E42)/2</f>
        <v>5.2999999999999989</v>
      </c>
      <c r="S30" s="26">
        <f t="shared" si="5"/>
        <v>84.5</v>
      </c>
      <c r="T30" s="26">
        <f t="shared" si="5"/>
        <v>2.8449999999999998</v>
      </c>
      <c r="U30" s="26">
        <f t="shared" si="5"/>
        <v>84.5</v>
      </c>
      <c r="V30" s="26">
        <f t="shared" si="5"/>
        <v>1.4224999999999999</v>
      </c>
      <c r="W30" s="25"/>
      <c r="X30" s="25"/>
    </row>
    <row r="31" spans="2:24">
      <c r="B31" s="8" t="str">
        <f>'description prototype'!B42</f>
        <v>Prototype 37</v>
      </c>
      <c r="C31" s="15" t="str">
        <f>'description prototype'!C42</f>
        <v>Viscose, 2g fibre, thin paper (6,5cm*22cm, 0,5g), 3g fibre mix with 1g guar gum</v>
      </c>
      <c r="D31" s="1">
        <f>'retention+total absorption'!T29*100/5</f>
        <v>78.000000000000014</v>
      </c>
      <c r="E31" s="1">
        <f>'retention+total absorption'!U29*'results ret and tot abs'!D31/100</f>
        <v>5.5600000000000014</v>
      </c>
      <c r="F31" s="1">
        <f>'retention+total absorption'!V29*100/10</f>
        <v>85</v>
      </c>
      <c r="G31" s="1">
        <f>'retention+total absorption'!W29*'results ret and tot abs'!F31/100</f>
        <v>2.85</v>
      </c>
      <c r="H31" s="1">
        <f>'retention+total absorption'!X29*100/20</f>
        <v>84</v>
      </c>
      <c r="I31" s="1">
        <f>'retention+total absorption'!Y29*'results ret and tot abs'!H31/100</f>
        <v>1.42</v>
      </c>
      <c r="J31">
        <f>'retention+total absorption'!S29-'retention+total absorption'!D29</f>
        <v>111.4</v>
      </c>
      <c r="K31" s="1">
        <f>J31/'retention+total absorption'!D29</f>
        <v>13.105882352941178</v>
      </c>
      <c r="N31" s="57"/>
      <c r="O31" t="s">
        <v>227</v>
      </c>
      <c r="P31" t="str">
        <f>C43</f>
        <v>Viscose, fibre 5 g, thin paper (6cm*20cm, 0,7g)</v>
      </c>
      <c r="Q31" s="26">
        <f>(D43+D44)/2</f>
        <v>65.000000000000028</v>
      </c>
      <c r="R31" s="26">
        <f t="shared" ref="R31:V31" si="6">(E43+E44)/2</f>
        <v>5.3000000000000007</v>
      </c>
      <c r="S31" s="26">
        <f t="shared" si="6"/>
        <v>72.500000000000014</v>
      </c>
      <c r="T31" s="26">
        <f t="shared" si="6"/>
        <v>2.7250000000000005</v>
      </c>
      <c r="U31" s="26">
        <f t="shared" si="6"/>
        <v>82.5</v>
      </c>
      <c r="V31" s="26">
        <f t="shared" si="6"/>
        <v>1.4125000000000001</v>
      </c>
      <c r="W31" s="25"/>
      <c r="X31" s="25"/>
    </row>
    <row r="32" spans="2:24">
      <c r="B32" s="8" t="str">
        <f>'description prototype'!B43</f>
        <v>Prototype 38</v>
      </c>
      <c r="C32" s="15" t="str">
        <f>'description prototype'!C43</f>
        <v>Viscose, 2g fibre, 3g fibre mix with 1g guar gum</v>
      </c>
      <c r="D32" s="1">
        <f>'retention+total absorption'!T30*100/5</f>
        <v>61.999999999999986</v>
      </c>
      <c r="E32" s="1">
        <f>'retention+total absorption'!U30*'results ret and tot abs'!D32/100</f>
        <v>5.24</v>
      </c>
      <c r="F32" s="1">
        <f>'retention+total absorption'!V30*100/10</f>
        <v>71</v>
      </c>
      <c r="G32" s="1">
        <f>'retention+total absorption'!W30*'results ret and tot abs'!F32/100</f>
        <v>2.71</v>
      </c>
      <c r="H32" s="1">
        <f>'retention+total absorption'!X30*100/20</f>
        <v>77</v>
      </c>
      <c r="I32" s="1">
        <f>'retention+total absorption'!Y30*'results ret and tot abs'!H32/100</f>
        <v>1.385</v>
      </c>
      <c r="J32">
        <f>'retention+total absorption'!S30-'retention+total absorption'!D30</f>
        <v>109.2</v>
      </c>
      <c r="K32" s="1">
        <f>J32/'retention+total absorption'!D30</f>
        <v>13.481481481481483</v>
      </c>
      <c r="N32" s="57"/>
      <c r="O32" t="s">
        <v>228</v>
      </c>
      <c r="P32" t="str">
        <f>C45</f>
        <v>Viscose, fibre 5 g, thin paper (6cm*20cm, 0,7g), glued in between viscose and fibres, and in between paper and fibre</v>
      </c>
      <c r="Q32" s="26">
        <f>(D45+D46)/2</f>
        <v>65.999999999999972</v>
      </c>
      <c r="R32" s="26">
        <f t="shared" ref="R32:V32" si="7">(E45+E46)/2</f>
        <v>5.3199999999999994</v>
      </c>
      <c r="S32" s="26">
        <f t="shared" si="7"/>
        <v>82.000000000000014</v>
      </c>
      <c r="T32" s="26">
        <f t="shared" si="7"/>
        <v>2.82</v>
      </c>
      <c r="U32" s="26">
        <f t="shared" si="7"/>
        <v>87.75</v>
      </c>
      <c r="V32" s="26">
        <f t="shared" si="7"/>
        <v>1.4387500000000002</v>
      </c>
      <c r="W32" s="25"/>
      <c r="X32" s="25"/>
    </row>
    <row r="33" spans="2:24">
      <c r="B33" s="8" t="str">
        <f>'description prototype'!B44</f>
        <v>Prototype 39</v>
      </c>
      <c r="C33" s="15" t="str">
        <f>'description prototype'!C44</f>
        <v xml:space="preserve">Viscose, 2g fibre, thin paper (6,5cm*22cm, 0,5g), 3g fibre </v>
      </c>
      <c r="D33" s="1">
        <f>'retention+total absorption'!T31*100/5</f>
        <v>79.999999999999972</v>
      </c>
      <c r="E33" s="1">
        <f>'retention+total absorption'!U31*'results ret and tot abs'!D33/100</f>
        <v>5.5999999999999988</v>
      </c>
      <c r="F33" s="1">
        <f>'retention+total absorption'!V31*100/10</f>
        <v>85</v>
      </c>
      <c r="G33" s="1">
        <f>'retention+total absorption'!W31*'results ret and tot abs'!F33/100</f>
        <v>2.85</v>
      </c>
      <c r="H33" s="1">
        <f>'retention+total absorption'!X31*100/20</f>
        <v>84.500000000000014</v>
      </c>
      <c r="I33" s="1">
        <f>'retention+total absorption'!Y31*'results ret and tot abs'!H33/100</f>
        <v>1.4225000000000001</v>
      </c>
      <c r="J33">
        <f>'retention+total absorption'!S31-'retention+total absorption'!D31</f>
        <v>92.7</v>
      </c>
      <c r="K33" s="1">
        <f>J33/'retention+total absorption'!D31</f>
        <v>12.038961038961039</v>
      </c>
      <c r="N33" s="57"/>
      <c r="O33" t="s">
        <v>229</v>
      </c>
      <c r="P33" t="str">
        <f>C47</f>
        <v>Viscose, thin paper (6cm*20cm, 0,4g, positionned under viscose), fibre 5 g, glued in between viscose and fibres, and in between paper and fibre</v>
      </c>
      <c r="Q33" s="26">
        <f>(D47+D48)/2</f>
        <v>81</v>
      </c>
      <c r="R33" s="26">
        <f t="shared" ref="R33:V33" si="8">(E47+E48)/2</f>
        <v>5.6199999999999992</v>
      </c>
      <c r="S33" s="26">
        <f t="shared" si="8"/>
        <v>84.499999999999972</v>
      </c>
      <c r="T33" s="26">
        <f t="shared" si="8"/>
        <v>2.8449999999999998</v>
      </c>
      <c r="U33" s="26">
        <f t="shared" si="8"/>
        <v>85.25</v>
      </c>
      <c r="V33" s="26">
        <f t="shared" si="8"/>
        <v>1.42625</v>
      </c>
      <c r="W33" s="25"/>
      <c r="X33" s="25"/>
    </row>
    <row r="34" spans="2:24">
      <c r="B34" s="8" t="str">
        <f>'description prototype'!B45</f>
        <v>Prototype 40</v>
      </c>
      <c r="C34" s="15" t="str">
        <f>'description prototype'!C45</f>
        <v>Viscose, 2g fibre , thick paper (20cm*2,5cm, 0,7g), 3g fibre</v>
      </c>
      <c r="D34" s="1">
        <f>'retention+total absorption'!T32*100/5</f>
        <v>73.999999999999986</v>
      </c>
      <c r="E34" s="1">
        <f>'retention+total absorption'!U32*'results ret and tot abs'!D34/100</f>
        <v>5.48</v>
      </c>
      <c r="F34" s="1">
        <f>'retention+total absorption'!V32*100/10</f>
        <v>81.000000000000014</v>
      </c>
      <c r="G34" s="1">
        <f>'retention+total absorption'!W32*'results ret and tot abs'!F34/100</f>
        <v>2.81</v>
      </c>
      <c r="H34" s="1">
        <f>'retention+total absorption'!X32*100/20</f>
        <v>81.5</v>
      </c>
      <c r="I34" s="1">
        <f>'retention+total absorption'!Y32*'results ret and tot abs'!H34/100</f>
        <v>1.4075</v>
      </c>
      <c r="J34" s="13"/>
      <c r="K34" s="13"/>
      <c r="N34" s="57"/>
      <c r="O34" t="s">
        <v>230</v>
      </c>
      <c r="P34" t="str">
        <f>C49</f>
        <v>Viscose, thin paper perforated (6cm*20cm, 0,4g, positionned under viscose), fibre 5 g, glued in between viscose and fibres, and in between paper and fibre</v>
      </c>
      <c r="Q34" s="26">
        <f>(D49+D50)/2</f>
        <v>85</v>
      </c>
      <c r="R34" s="26">
        <f t="shared" ref="R34:V34" si="9">(E49+E50)/2</f>
        <v>5.6999999999999993</v>
      </c>
      <c r="S34" s="26">
        <f t="shared" si="9"/>
        <v>88</v>
      </c>
      <c r="T34" s="26">
        <f t="shared" si="9"/>
        <v>2.8800000000000003</v>
      </c>
      <c r="U34" s="26">
        <f t="shared" si="9"/>
        <v>87.999999999999986</v>
      </c>
      <c r="V34" s="26">
        <f t="shared" si="9"/>
        <v>1.44</v>
      </c>
      <c r="W34" s="25"/>
      <c r="X34" s="25"/>
    </row>
    <row r="35" spans="2:24">
      <c r="B35" s="18" t="str">
        <f>'description prototype'!B46</f>
        <v>Prototype 41</v>
      </c>
      <c r="C35" s="19" t="str">
        <f>'description prototype'!C46</f>
        <v>Viscose, fibre 5 g</v>
      </c>
      <c r="D35" s="20">
        <f>'retention+total absorption'!T33*100/5</f>
        <v>67.999999999999986</v>
      </c>
      <c r="E35" s="20">
        <f>'retention+total absorption'!U33*'results ret and tot abs'!D35/100</f>
        <v>5.36</v>
      </c>
      <c r="F35" s="20">
        <f>'retention+total absorption'!V33*100/10</f>
        <v>75.000000000000014</v>
      </c>
      <c r="G35" s="20">
        <f>'retention+total absorption'!W33*'results ret and tot abs'!F35/100</f>
        <v>2.7500000000000004</v>
      </c>
      <c r="H35" s="20">
        <f>'retention+total absorption'!X33*100/20</f>
        <v>80.499999999999986</v>
      </c>
      <c r="I35" s="20">
        <f>'retention+total absorption'!Y33*'results ret and tot abs'!H35/100</f>
        <v>1.4024999999999996</v>
      </c>
      <c r="J35" s="13"/>
      <c r="K35" s="13"/>
      <c r="N35" s="57" t="s">
        <v>231</v>
      </c>
      <c r="O35" t="s">
        <v>232</v>
      </c>
      <c r="P35" t="str">
        <f>C51</f>
        <v>Viscose, 5g fibres with 1 gr of guar gum mixed, glued in between viscose and fibre</v>
      </c>
      <c r="Q35" s="26">
        <f>(D51+D52)/2</f>
        <v>83.999999999999972</v>
      </c>
      <c r="R35" s="26">
        <f t="shared" ref="R35:V35" si="10">(E51+E52)/2</f>
        <v>5.68</v>
      </c>
      <c r="S35" s="26">
        <f t="shared" si="10"/>
        <v>90</v>
      </c>
      <c r="T35" s="26">
        <f t="shared" si="10"/>
        <v>2.8999999999999995</v>
      </c>
      <c r="U35" s="26">
        <f t="shared" si="10"/>
        <v>88.75</v>
      </c>
      <c r="V35" s="26">
        <f t="shared" si="10"/>
        <v>1.4437500000000001</v>
      </c>
      <c r="W35" s="25"/>
      <c r="X35" s="25"/>
    </row>
    <row r="36" spans="2:24">
      <c r="B36" s="8" t="str">
        <f>'description prototype'!B47</f>
        <v>Prototype 42</v>
      </c>
      <c r="C36" s="15" t="str">
        <f>'description prototype'!C47</f>
        <v>Viscose, fibre 5 g</v>
      </c>
      <c r="D36" s="1">
        <f>'retention+total absorption'!T34*100/5</f>
        <v>69.999999999999972</v>
      </c>
      <c r="E36" s="1">
        <f>'retention+total absorption'!U34*'results ret and tot abs'!D36/100</f>
        <v>5.3999999999999986</v>
      </c>
      <c r="F36" s="1">
        <f>'retention+total absorption'!V34*100/10</f>
        <v>79</v>
      </c>
      <c r="G36" s="1">
        <f>'retention+total absorption'!W34*'results ret and tot abs'!F36/100</f>
        <v>2.79</v>
      </c>
      <c r="H36" s="1">
        <f>'retention+total absorption'!X34*100/20</f>
        <v>79.500000000000014</v>
      </c>
      <c r="I36" s="1">
        <f>'retention+total absorption'!Y34*'results ret and tot abs'!H36/100</f>
        <v>1.3975</v>
      </c>
      <c r="J36" s="13"/>
      <c r="K36" s="13"/>
      <c r="N36" s="57"/>
      <c r="O36" t="s">
        <v>233</v>
      </c>
      <c r="P36" t="s">
        <v>234</v>
      </c>
      <c r="Q36" s="25"/>
      <c r="R36" s="25"/>
      <c r="S36" s="26">
        <f>(F15+F14)/2</f>
        <v>99</v>
      </c>
      <c r="T36" s="26">
        <f>(G15+G14)/2</f>
        <v>2.99</v>
      </c>
      <c r="U36" s="26">
        <f>H15</f>
        <v>84.500000000000014</v>
      </c>
      <c r="V36" s="26">
        <f>I15</f>
        <v>1.4225000000000001</v>
      </c>
      <c r="W36" s="26">
        <f>(J15+J14)/2</f>
        <v>41.099999999999994</v>
      </c>
      <c r="X36" s="26">
        <f>(K15+K14)/2</f>
        <v>8.7446808510638299</v>
      </c>
    </row>
    <row r="37" spans="2:24">
      <c r="B37" s="8" t="str">
        <f>'description prototype'!B48</f>
        <v>Prototype 43</v>
      </c>
      <c r="C37" s="15" t="str">
        <f>'description prototype'!C48</f>
        <v>Viscose, fibre 5 g, glued together</v>
      </c>
      <c r="D37" s="1">
        <f>'retention+total absorption'!T35*100/5</f>
        <v>61.999999999999986</v>
      </c>
      <c r="E37" s="1">
        <f>'retention+total absorption'!U35*'results ret and tot abs'!D37/100</f>
        <v>5.24</v>
      </c>
      <c r="F37" s="1">
        <f>'retention+total absorption'!V35*100/10</f>
        <v>74</v>
      </c>
      <c r="G37" s="1">
        <f>'retention+total absorption'!W35*'results ret and tot abs'!F37/100</f>
        <v>2.74</v>
      </c>
      <c r="H37" s="1">
        <f>'retention+total absorption'!X35*100/20</f>
        <v>77</v>
      </c>
      <c r="I37" s="1">
        <f>'retention+total absorption'!Y35*'results ret and tot abs'!H37/100</f>
        <v>1.385</v>
      </c>
      <c r="J37" s="13"/>
      <c r="K37" s="13"/>
      <c r="N37" s="57"/>
      <c r="O37" t="s">
        <v>235</v>
      </c>
      <c r="P37" t="s">
        <v>236</v>
      </c>
      <c r="Q37" s="25"/>
      <c r="R37" s="25"/>
      <c r="S37" s="26">
        <f>(F16+F17)/2</f>
        <v>36</v>
      </c>
      <c r="T37" s="26">
        <f>(G16+G17)/2</f>
        <v>2.36</v>
      </c>
      <c r="U37" s="26">
        <f>H17</f>
        <v>30.5</v>
      </c>
      <c r="V37" s="26">
        <f>I17</f>
        <v>1.1524999999999999</v>
      </c>
      <c r="W37" s="26">
        <f>(J16+J17)/2</f>
        <v>63.65</v>
      </c>
      <c r="X37" s="26">
        <f>(K16+K17)/2</f>
        <v>8.8402777777777786</v>
      </c>
    </row>
    <row r="38" spans="2:24">
      <c r="B38" s="8" t="str">
        <f>'description prototype'!B49</f>
        <v>Prototype 44</v>
      </c>
      <c r="C38" s="15" t="str">
        <f>'description prototype'!C49</f>
        <v>Viscose, fibre 5 g, glued together</v>
      </c>
      <c r="D38" s="1">
        <f>'retention+total absorption'!T36*100/5</f>
        <v>64</v>
      </c>
      <c r="E38" s="1">
        <f>'retention+total absorption'!U36*'results ret and tot abs'!D38/100</f>
        <v>5.28</v>
      </c>
      <c r="F38" s="1">
        <f>'retention+total absorption'!V36*100/10</f>
        <v>74</v>
      </c>
      <c r="G38" s="1">
        <f>'retention+total absorption'!W36*'results ret and tot abs'!F38/100</f>
        <v>2.74</v>
      </c>
      <c r="H38" s="1">
        <f>'retention+total absorption'!X36*100/20</f>
        <v>77.999999999999986</v>
      </c>
      <c r="I38" s="1">
        <f>'retention+total absorption'!Y36*'results ret and tot abs'!H38/100</f>
        <v>1.3899999999999997</v>
      </c>
      <c r="J38" s="13"/>
      <c r="K38" s="13"/>
      <c r="N38" s="57"/>
      <c r="O38" t="s">
        <v>237</v>
      </c>
      <c r="P38" t="s">
        <v>238</v>
      </c>
      <c r="Q38" s="25"/>
      <c r="R38" s="25"/>
      <c r="S38" s="26">
        <f>(F19+F18)/2</f>
        <v>100</v>
      </c>
      <c r="T38" s="26">
        <f>(G19+G18)/2</f>
        <v>3</v>
      </c>
      <c r="U38" s="26">
        <f>(H19+H18)/2</f>
        <v>100</v>
      </c>
      <c r="V38" s="26">
        <f>(I19+I18)/2</f>
        <v>1.5</v>
      </c>
      <c r="W38" s="26">
        <f>(J19+J18)/2</f>
        <v>117.35000000000001</v>
      </c>
      <c r="X38" s="26">
        <f>(K19+K18)/2</f>
        <v>8.9256889763779537</v>
      </c>
    </row>
    <row r="39" spans="2:24">
      <c r="B39" s="8" t="str">
        <f>'description prototype'!B50</f>
        <v>Prototype 45</v>
      </c>
      <c r="C39" s="15" t="str">
        <f>'description prototype'!C50</f>
        <v>Viscose, fibre 5 g,  thick paper (20cm*2,5cm, 0,9g)</v>
      </c>
      <c r="D39" s="1">
        <f>'retention+total absorption'!T37*100/5</f>
        <v>65.999999999999972</v>
      </c>
      <c r="E39" s="1">
        <f>'retention+total absorption'!U37*'results ret and tot abs'!D39/100</f>
        <v>5.3199999999999985</v>
      </c>
      <c r="F39" s="1">
        <f>'retention+total absorption'!V37*100/10</f>
        <v>72.999999999999986</v>
      </c>
      <c r="G39" s="1">
        <f>'retention+total absorption'!W37*'results ret and tot abs'!F39/100</f>
        <v>2.7299999999999995</v>
      </c>
      <c r="H39" s="1">
        <f>'retention+total absorption'!X37*100/20</f>
        <v>78.5</v>
      </c>
      <c r="I39" s="1">
        <f>'retention+total absorption'!Y37*'results ret and tot abs'!H39/100</f>
        <v>1.3925000000000001</v>
      </c>
      <c r="J39" s="13"/>
      <c r="K39" s="13"/>
      <c r="N39" s="57"/>
      <c r="O39" t="s">
        <v>239</v>
      </c>
      <c r="P39" t="str">
        <f>C20</f>
        <v>Natracare ultra extra pad</v>
      </c>
      <c r="Q39" s="26">
        <f>(D20+D21)/2</f>
        <v>98</v>
      </c>
      <c r="R39" s="26">
        <f>(E20+E21)/2</f>
        <v>5.96</v>
      </c>
      <c r="S39" s="26">
        <f>(F20+F21)/2</f>
        <v>96.5</v>
      </c>
      <c r="T39" s="26">
        <f>(G20+G21)/2</f>
        <v>2.9649999999999999</v>
      </c>
      <c r="U39" s="26">
        <f>(H20+H21)/2</f>
        <v>94</v>
      </c>
      <c r="V39" s="26">
        <f>(I20+I21)/2</f>
        <v>1.47</v>
      </c>
      <c r="W39" s="26">
        <f>(J20+J21)/2</f>
        <v>85.4</v>
      </c>
      <c r="X39" s="26">
        <f>(K20+K21)/2</f>
        <v>7.5580357142857144</v>
      </c>
    </row>
    <row r="40" spans="2:24">
      <c r="B40" s="8" t="str">
        <f>'description prototype'!B51</f>
        <v>Prototype 46</v>
      </c>
      <c r="C40" s="15" t="str">
        <f>'description prototype'!C51</f>
        <v>Viscose, fibre 5 g,  thick paper (20cm*2,5cm, 0,9g)</v>
      </c>
      <c r="D40" s="1">
        <f>'retention+total absorption'!T38*100/5</f>
        <v>61.999999999999986</v>
      </c>
      <c r="E40" s="1">
        <f>'retention+total absorption'!U38*'results ret and tot abs'!D40/100</f>
        <v>5.24</v>
      </c>
      <c r="F40" s="1">
        <f>'retention+total absorption'!V38*100/10</f>
        <v>69</v>
      </c>
      <c r="G40" s="1">
        <f>'retention+total absorption'!W38*'results ret and tot abs'!F40/100</f>
        <v>2.69</v>
      </c>
      <c r="H40" s="1">
        <f>'retention+total absorption'!X38*100/20</f>
        <v>79.499999999999986</v>
      </c>
      <c r="I40" s="1">
        <f>'retention+total absorption'!Y38*'results ret and tot abs'!H40/100</f>
        <v>1.3975</v>
      </c>
      <c r="J40" s="13"/>
      <c r="K40" s="13"/>
      <c r="N40" s="57"/>
      <c r="O40" t="s">
        <v>240</v>
      </c>
      <c r="P40" t="str">
        <f>C22</f>
        <v>Natracare maxi pads</v>
      </c>
      <c r="Q40" s="26">
        <f>(D22+D23)/2</f>
        <v>98</v>
      </c>
      <c r="R40" s="26">
        <f>(E22+E23)/2</f>
        <v>5.96</v>
      </c>
      <c r="S40" s="26">
        <f>(F22+F23)/2</f>
        <v>98</v>
      </c>
      <c r="T40" s="26">
        <f>(G22+G23)/2</f>
        <v>2.9800000000000004</v>
      </c>
      <c r="U40" s="26">
        <f>(H22+H23)/2</f>
        <v>96.75</v>
      </c>
      <c r="V40" s="26">
        <f>(I22+I23)/2</f>
        <v>1.4837500000000001</v>
      </c>
      <c r="W40" s="26">
        <f>(J22+J23)/2</f>
        <v>101.95</v>
      </c>
      <c r="X40" s="26">
        <f>(K22+K23)/2</f>
        <v>9.4887820512820511</v>
      </c>
    </row>
    <row r="41" spans="2:24">
      <c r="B41" s="8" t="str">
        <f>'description prototype'!B52</f>
        <v>Prototype 47</v>
      </c>
      <c r="C41" s="15" t="str">
        <f>'description prototype'!C52</f>
        <v>Viscose, fibre 5 g, thick paper (20cm*2,5cm, 0,9g), glued in between viscose and fibres, and in between paper and fibre</v>
      </c>
      <c r="D41" s="1">
        <f>'retention+total absorption'!T39*100/5</f>
        <v>61.999999999999986</v>
      </c>
      <c r="E41" s="1">
        <f>'retention+total absorption'!U39*'results ret and tot abs'!D41/100</f>
        <v>5.24</v>
      </c>
      <c r="F41" s="1">
        <f>'retention+total absorption'!V39*100/10</f>
        <v>83.999999999999986</v>
      </c>
      <c r="G41" s="1">
        <f>'retention+total absorption'!W39*'results ret and tot abs'!F41/100</f>
        <v>2.84</v>
      </c>
      <c r="H41" s="1">
        <f>'retention+total absorption'!X39*100/20</f>
        <v>83.5</v>
      </c>
      <c r="I41" s="1">
        <f>'retention+total absorption'!Y39*'results ret and tot abs'!H41/100</f>
        <v>1.4175</v>
      </c>
      <c r="J41" s="13"/>
      <c r="K41" s="13"/>
      <c r="N41" s="57"/>
      <c r="O41" t="s">
        <v>52</v>
      </c>
      <c r="P41" t="str">
        <f>C24</f>
        <v>Jessa ultra night</v>
      </c>
      <c r="Q41" s="26">
        <f>D24</f>
        <v>97.999999999999986</v>
      </c>
      <c r="R41" s="26">
        <f>E24</f>
        <v>5.9599999999999991</v>
      </c>
      <c r="S41" s="26">
        <f>F24</f>
        <v>99.000000000000028</v>
      </c>
      <c r="T41" s="26">
        <f>G24</f>
        <v>2.9900000000000007</v>
      </c>
      <c r="U41" s="26">
        <f>H24</f>
        <v>92.5</v>
      </c>
      <c r="V41" s="26">
        <f>I24</f>
        <v>1.4624999999999999</v>
      </c>
      <c r="W41" s="26">
        <f>J24</f>
        <v>60.399999999999991</v>
      </c>
      <c r="X41" s="26">
        <f>K24</f>
        <v>8.3888888888888875</v>
      </c>
    </row>
    <row r="42" spans="2:24">
      <c r="B42" s="8" t="str">
        <f>'description prototype'!B53</f>
        <v>Prototype 48</v>
      </c>
      <c r="C42" s="15" t="str">
        <f>'description prototype'!C53</f>
        <v>Viscose, fibre 5 g, thick paper (20cm*2,5cm, 0,9g), glued in between viscose and fibres, and in between paper and fibre</v>
      </c>
      <c r="D42" s="1">
        <f>'retention+total absorption'!T40*100/5</f>
        <v>67.999999999999972</v>
      </c>
      <c r="E42" s="1">
        <f>'retention+total absorption'!U40*'results ret and tot abs'!D42/100</f>
        <v>5.3599999999999985</v>
      </c>
      <c r="F42" s="1">
        <f>'retention+total absorption'!V40*100/10</f>
        <v>85</v>
      </c>
      <c r="G42" s="1">
        <f>'retention+total absorption'!W40*'results ret and tot abs'!F42/100</f>
        <v>2.85</v>
      </c>
      <c r="H42" s="1">
        <f>'retention+total absorption'!X40*100/20</f>
        <v>85.499999999999986</v>
      </c>
      <c r="I42" s="1">
        <f>'retention+total absorption'!Y40*'results ret and tot abs'!H42/100</f>
        <v>1.4275</v>
      </c>
      <c r="J42" s="13"/>
      <c r="K42" s="13"/>
    </row>
    <row r="43" spans="2:24">
      <c r="B43" s="8" t="str">
        <f>'description prototype'!B54</f>
        <v>Prototype 49</v>
      </c>
      <c r="C43" s="15" t="str">
        <f>'description prototype'!C54</f>
        <v>Viscose, fibre 5 g, thin paper (6cm*20cm, 0,7g)</v>
      </c>
      <c r="D43" s="1">
        <f>'retention+total absorption'!T41*100/5</f>
        <v>66.000000000000014</v>
      </c>
      <c r="E43" s="1">
        <f>'retention+total absorption'!U41*'results ret and tot abs'!D43/100</f>
        <v>5.32</v>
      </c>
      <c r="F43" s="1">
        <f>'retention+total absorption'!V41*100/10</f>
        <v>72.000000000000014</v>
      </c>
      <c r="G43" s="1">
        <f>'retention+total absorption'!W41*'results ret and tot abs'!F43/100</f>
        <v>2.72</v>
      </c>
      <c r="H43" s="1">
        <f>'retention+total absorption'!X41*100/20</f>
        <v>81.499999999999986</v>
      </c>
      <c r="I43" s="1">
        <f>'retention+total absorption'!Y41*'results ret and tot abs'!H43/100</f>
        <v>1.4075</v>
      </c>
      <c r="J43" s="13"/>
      <c r="K43" s="13"/>
    </row>
    <row r="44" spans="2:24">
      <c r="B44" s="8" t="str">
        <f>'description prototype'!B55</f>
        <v>Prototype 50</v>
      </c>
      <c r="C44" s="15" t="str">
        <f>'description prototype'!C55</f>
        <v>Viscose, fibre 5 g, thin paper (6cm*20cm, 0,7g)</v>
      </c>
      <c r="D44" s="1">
        <f>'retention+total absorption'!T42*100/5</f>
        <v>64.000000000000028</v>
      </c>
      <c r="E44" s="1">
        <f>'retention+total absorption'!U42*'results ret and tot abs'!D44/100</f>
        <v>5.2800000000000011</v>
      </c>
      <c r="F44" s="1">
        <f>'retention+total absorption'!V42*100/10</f>
        <v>73.000000000000014</v>
      </c>
      <c r="G44" s="1">
        <f>'retention+total absorption'!W42*'results ret and tot abs'!F44/100</f>
        <v>2.7300000000000004</v>
      </c>
      <c r="H44" s="1">
        <f>'retention+total absorption'!X42*100/20</f>
        <v>83.5</v>
      </c>
      <c r="I44" s="1">
        <f>'retention+total absorption'!Y42*'results ret and tot abs'!H44/100</f>
        <v>1.4175</v>
      </c>
      <c r="J44" s="13"/>
      <c r="K44" s="13"/>
    </row>
    <row r="45" spans="2:24">
      <c r="B45" s="8" t="str">
        <f>'description prototype'!B56</f>
        <v>Prototype 51</v>
      </c>
      <c r="C45" s="15" t="str">
        <f>'description prototype'!C56</f>
        <v>Viscose, fibre 5 g, thin paper (6cm*20cm, 0,7g), glued in between viscose and fibres, and in between paper and fibre</v>
      </c>
      <c r="D45" s="1">
        <f>'retention+total absorption'!T43*100/5</f>
        <v>63.999999999999986</v>
      </c>
      <c r="E45" s="1">
        <f>'retention+total absorption'!U43*'results ret and tot abs'!D45/100</f>
        <v>5.28</v>
      </c>
      <c r="F45" s="1">
        <f>'retention+total absorption'!V43*100/10</f>
        <v>76.000000000000014</v>
      </c>
      <c r="G45" s="1">
        <f>'retention+total absorption'!W43*'results ret and tot abs'!F45/100</f>
        <v>2.76</v>
      </c>
      <c r="H45" s="1">
        <f>'retention+total absorption'!X43*100/20</f>
        <v>85.500000000000014</v>
      </c>
      <c r="I45" s="1">
        <f>'retention+total absorption'!Y43*'results ret and tot abs'!H45/100</f>
        <v>1.4275000000000002</v>
      </c>
      <c r="J45" s="13"/>
      <c r="K45" s="13"/>
    </row>
    <row r="46" spans="2:24">
      <c r="B46" s="8" t="str">
        <f>'description prototype'!B57</f>
        <v>Prototype 52</v>
      </c>
      <c r="C46" s="15" t="str">
        <f>'description prototype'!C57</f>
        <v>Viscose, fibre 5 g, thin paper (6cm*20cm, 0,7g), glued in between viscose and fibres, and in between paper and fibre</v>
      </c>
      <c r="D46" s="1">
        <f>'retention+total absorption'!T44*100/5</f>
        <v>67.999999999999972</v>
      </c>
      <c r="E46" s="1">
        <f>'retention+total absorption'!U44*'results ret and tot abs'!D46/100</f>
        <v>5.3599999999999985</v>
      </c>
      <c r="F46" s="1">
        <f>'retention+total absorption'!V44*100/10</f>
        <v>88.000000000000014</v>
      </c>
      <c r="G46" s="1">
        <f>'retention+total absorption'!W44*'results ret and tot abs'!F46/100</f>
        <v>2.88</v>
      </c>
      <c r="H46" s="1">
        <f>'retention+total absorption'!X44*100/20</f>
        <v>90</v>
      </c>
      <c r="I46" s="1">
        <f>'retention+total absorption'!Y44*'results ret and tot abs'!H46/100</f>
        <v>1.45</v>
      </c>
      <c r="J46" s="13"/>
      <c r="K46" s="13"/>
    </row>
    <row r="47" spans="2:24">
      <c r="B47" s="8" t="str">
        <f>'description prototype'!B58</f>
        <v>Prototype 53</v>
      </c>
      <c r="C47" s="15" t="str">
        <f>'description prototype'!C58</f>
        <v>Viscose, thin paper (6cm*20cm, 0,4g, positionned under viscose), fibre 5 g, glued in between viscose and fibres, and in between paper and fibre</v>
      </c>
      <c r="D47" s="1">
        <f>'retention+total absorption'!T45*100/5</f>
        <v>80</v>
      </c>
      <c r="E47" s="1">
        <f>'retention+total absorption'!U45*'results ret and tot abs'!D47/100</f>
        <v>5.6</v>
      </c>
      <c r="F47" s="1">
        <f>'retention+total absorption'!V45*100/10</f>
        <v>84.999999999999972</v>
      </c>
      <c r="G47" s="1">
        <f>'retention+total absorption'!W45*'results ret and tot abs'!F47/100</f>
        <v>2.8499999999999996</v>
      </c>
      <c r="H47" s="1">
        <f>'retention+total absorption'!X45*100/20</f>
        <v>85</v>
      </c>
      <c r="I47" s="1">
        <f>'retention+total absorption'!Y45*'results ret and tot abs'!H47/100</f>
        <v>1.425</v>
      </c>
      <c r="J47" s="13"/>
      <c r="K47" s="13"/>
    </row>
    <row r="48" spans="2:24">
      <c r="B48" s="8" t="str">
        <f>'description prototype'!B59</f>
        <v>Prototype 54</v>
      </c>
      <c r="C48" s="15" t="str">
        <f>'description prototype'!C59</f>
        <v>Viscose, thin paper (6cm*20cm, 0,4g, positionned under viscose), fibre 5 g, glued in between viscose and fibres, and in between paper and fibre</v>
      </c>
      <c r="D48" s="1">
        <f>'retention+total absorption'!T46*100/5</f>
        <v>82.000000000000014</v>
      </c>
      <c r="E48" s="1">
        <f>'retention+total absorption'!U46*'results ret and tot abs'!D48/100</f>
        <v>5.64</v>
      </c>
      <c r="F48" s="1">
        <f>'retention+total absorption'!V46*100/10</f>
        <v>83.999999999999986</v>
      </c>
      <c r="G48" s="1">
        <f>'retention+total absorption'!W46*'results ret and tot abs'!F48/100</f>
        <v>2.84</v>
      </c>
      <c r="H48" s="1">
        <f>'retention+total absorption'!X46*100/20</f>
        <v>85.499999999999986</v>
      </c>
      <c r="I48" s="1">
        <f>'retention+total absorption'!Y46*'results ret and tot abs'!H48/100</f>
        <v>1.4275</v>
      </c>
      <c r="J48" s="13"/>
      <c r="K48" s="13"/>
      <c r="P48" t="s">
        <v>241</v>
      </c>
    </row>
    <row r="49" spans="2:11">
      <c r="B49" s="8" t="str">
        <f>'description prototype'!B60</f>
        <v>Prototype 55</v>
      </c>
      <c r="C49" s="15" t="str">
        <f>'description prototype'!C60</f>
        <v>Viscose, thin paper perforated (6cm*20cm, 0,4g, positionned under viscose), fibre 5 g, glued in between viscose and fibres, and in between paper and fibre</v>
      </c>
      <c r="D49" s="1">
        <f>'retention+total absorption'!T47*100/5</f>
        <v>81.999999999999986</v>
      </c>
      <c r="E49" s="1">
        <f>'retention+total absorption'!U47*'results ret and tot abs'!D49/100</f>
        <v>5.64</v>
      </c>
      <c r="F49" s="1">
        <f>'retention+total absorption'!V47*100/10</f>
        <v>87.000000000000014</v>
      </c>
      <c r="G49" s="1">
        <f>'retention+total absorption'!W47*'results ret and tot abs'!F49/100</f>
        <v>2.8700000000000006</v>
      </c>
      <c r="H49" s="1">
        <f>'retention+total absorption'!X47*100/20</f>
        <v>86.999999999999986</v>
      </c>
      <c r="I49" s="1">
        <f>'retention+total absorption'!Y47*'results ret and tot abs'!H49/100</f>
        <v>1.4350000000000001</v>
      </c>
      <c r="J49" s="13"/>
      <c r="K49" s="13"/>
    </row>
    <row r="50" spans="2:11">
      <c r="B50" s="8" t="str">
        <f>'description prototype'!B61</f>
        <v>Prototype 56</v>
      </c>
      <c r="C50" s="15" t="str">
        <f>'description prototype'!C61</f>
        <v>Viscose, thin paper perforated (6cm*20cm, 0,4g, positionned under viscose), fibre 5 g, glued in between viscose and fibres, and in between paper and fibre</v>
      </c>
      <c r="D50" s="1">
        <f>'retention+total absorption'!T48*100/5</f>
        <v>88.000000000000014</v>
      </c>
      <c r="E50" s="1">
        <f>'retention+total absorption'!U48*'results ret and tot abs'!D50/100</f>
        <v>5.76</v>
      </c>
      <c r="F50" s="1">
        <f>'retention+total absorption'!V48*100/10</f>
        <v>89</v>
      </c>
      <c r="G50" s="1">
        <f>'retention+total absorption'!W48*'results ret and tot abs'!F50/100</f>
        <v>2.89</v>
      </c>
      <c r="H50" s="1">
        <f>'retention+total absorption'!X48*100/20</f>
        <v>88.999999999999986</v>
      </c>
      <c r="I50" s="1">
        <f>'retention+total absorption'!Y48*'results ret and tot abs'!H50/100</f>
        <v>1.4449999999999996</v>
      </c>
      <c r="J50" s="13"/>
      <c r="K50" s="13"/>
    </row>
    <row r="51" spans="2:11">
      <c r="B51" s="8" t="str">
        <f>'description prototype'!B62</f>
        <v>Prototype 57</v>
      </c>
      <c r="C51" s="15" t="str">
        <f>'description prototype'!C62</f>
        <v>Viscose, 5g fibres with 1 gr of guar gum mixed, glued in between viscose and fibre</v>
      </c>
      <c r="D51" s="1">
        <f>'retention+total absorption'!T49*100/5</f>
        <v>85.999999999999972</v>
      </c>
      <c r="E51" s="1">
        <f>'retention+total absorption'!U49*'results ret and tot abs'!D51/100</f>
        <v>5.7199999999999989</v>
      </c>
      <c r="F51" s="1">
        <f>'retention+total absorption'!V49*100/10</f>
        <v>91</v>
      </c>
      <c r="G51" s="1">
        <f>'retention+total absorption'!W49*'results ret and tot abs'!F51/100</f>
        <v>2.91</v>
      </c>
      <c r="H51" s="1">
        <f>'retention+total absorption'!X49*100/20</f>
        <v>90</v>
      </c>
      <c r="I51" s="1">
        <f>'retention+total absorption'!Y49*'results ret and tot abs'!H51/100</f>
        <v>1.45</v>
      </c>
      <c r="J51" s="13"/>
      <c r="K51" s="13"/>
    </row>
    <row r="52" spans="2:11">
      <c r="B52" s="8" t="str">
        <f>'description prototype'!B63</f>
        <v>Prototype 58</v>
      </c>
      <c r="C52" s="15" t="str">
        <f>'description prototype'!C63</f>
        <v>Viscose, 5g fibres with 1 gr of guar gum mixed, glued in between viscose and fibre</v>
      </c>
      <c r="D52" s="1">
        <f>'retention+total absorption'!T50*100/5</f>
        <v>81.999999999999986</v>
      </c>
      <c r="E52" s="1">
        <f>'retention+total absorption'!U50*'results ret and tot abs'!D52/100</f>
        <v>5.64</v>
      </c>
      <c r="F52" s="1">
        <f>'retention+total absorption'!V50*100/10</f>
        <v>88.999999999999986</v>
      </c>
      <c r="G52" s="1">
        <f>'retention+total absorption'!W50*'results ret and tot abs'!F52/100</f>
        <v>2.8899999999999992</v>
      </c>
      <c r="H52" s="1">
        <f>'retention+total absorption'!X50*100/20</f>
        <v>87.5</v>
      </c>
      <c r="I52" s="1">
        <f>'retention+total absorption'!Y50*'results ret and tot abs'!H52/100</f>
        <v>1.4375</v>
      </c>
      <c r="J52" s="13"/>
      <c r="K52" s="13"/>
    </row>
    <row r="53" spans="2:11">
      <c r="B53" s="8"/>
      <c r="C53" s="15"/>
      <c r="D53" s="1"/>
      <c r="E53" s="1"/>
      <c r="F53" s="1"/>
      <c r="G53" s="1"/>
      <c r="H53" s="1"/>
      <c r="I53" s="1"/>
      <c r="J53" s="13"/>
      <c r="K53" s="13"/>
    </row>
    <row r="54" spans="2:11">
      <c r="B54" s="8"/>
      <c r="C54" s="15"/>
      <c r="D54" s="1"/>
      <c r="E54" s="1"/>
      <c r="F54" s="1"/>
      <c r="G54" s="1"/>
      <c r="H54" s="1"/>
      <c r="I54" s="1"/>
      <c r="K54" s="1"/>
    </row>
    <row r="55" spans="2:11">
      <c r="B55" s="8"/>
      <c r="C55" s="15"/>
      <c r="D55" s="1"/>
      <c r="E55" s="1"/>
      <c r="F55" s="1"/>
      <c r="G55" s="1"/>
      <c r="H55" s="1"/>
      <c r="I55" s="1"/>
      <c r="K55" s="1"/>
    </row>
    <row r="56" spans="2:11">
      <c r="B56" s="8"/>
      <c r="C56" s="15"/>
      <c r="D56" s="1"/>
      <c r="E56" s="1"/>
      <c r="F56" s="1"/>
      <c r="G56" s="1"/>
      <c r="H56" s="1"/>
      <c r="I56" s="1"/>
      <c r="K56" s="1"/>
    </row>
  </sheetData>
  <mergeCells count="8">
    <mergeCell ref="D4:E4"/>
    <mergeCell ref="F4:G4"/>
    <mergeCell ref="H4:I4"/>
    <mergeCell ref="N35:N41"/>
    <mergeCell ref="Q14:R14"/>
    <mergeCell ref="S14:T14"/>
    <mergeCell ref="U14:V14"/>
    <mergeCell ref="N16:N34"/>
  </mergeCells>
  <phoneticPr fontId="1"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0D22-4889-4727-9627-FDB89294DDB9}">
  <dimension ref="B4:I99"/>
  <sheetViews>
    <sheetView tabSelected="1" topLeftCell="B12" zoomScale="67" workbookViewId="0">
      <selection activeCell="D10" sqref="D10"/>
    </sheetView>
  </sheetViews>
  <sheetFormatPr defaultRowHeight="14.45"/>
  <cols>
    <col min="2" max="2" width="21.7109375" customWidth="1"/>
    <col min="3" max="3" width="105.42578125" customWidth="1"/>
    <col min="4" max="4" width="13.7109375" customWidth="1"/>
    <col min="5" max="5" width="11" bestFit="1" customWidth="1"/>
    <col min="6" max="6" width="13.7109375" customWidth="1"/>
    <col min="7" max="7" width="10.5703125" bestFit="1" customWidth="1"/>
    <col min="8" max="8" width="13.7109375" customWidth="1"/>
    <col min="9" max="9" width="10.5703125" bestFit="1" customWidth="1"/>
    <col min="10" max="10" width="21.5703125" customWidth="1"/>
    <col min="11" max="11" width="28.28515625" customWidth="1"/>
  </cols>
  <sheetData>
    <row r="4" spans="2:9" ht="23.45">
      <c r="B4" s="64" t="s">
        <v>242</v>
      </c>
      <c r="C4" s="64"/>
      <c r="D4" s="64"/>
      <c r="E4" s="64"/>
      <c r="F4" s="64"/>
      <c r="G4" s="64"/>
      <c r="H4" s="64"/>
      <c r="I4" s="64"/>
    </row>
    <row r="5" spans="2:9" ht="15" thickBot="1"/>
    <row r="6" spans="2:9" ht="14.45" customHeight="1">
      <c r="D6" s="62" t="str">
        <f>'results ret and tot abs'!Q14</f>
        <v>Rentention 5 mL</v>
      </c>
      <c r="E6" s="63"/>
      <c r="F6" s="65" t="str">
        <f>'results ret and tot abs'!S14</f>
        <v>Retention 10 mL</v>
      </c>
      <c r="G6" s="60"/>
      <c r="H6" s="60" t="str">
        <f>'results ret and tot abs'!U14</f>
        <v>Rentention 20 mL</v>
      </c>
      <c r="I6" s="60"/>
    </row>
    <row r="7" spans="2:9">
      <c r="D7" s="33" t="str">
        <f>'results ret and tot abs'!Q15</f>
        <v>Retention (%)</v>
      </c>
      <c r="E7" s="34" t="str">
        <f>'results ret and tot abs'!R15</f>
        <v xml:space="preserve">Incertitude  </v>
      </c>
      <c r="F7" s="38" t="str">
        <f>'results ret and tot abs'!S15</f>
        <v>Retention (%)</v>
      </c>
      <c r="G7" s="30" t="str">
        <f>'results ret and tot abs'!T15</f>
        <v xml:space="preserve">Incertitude </v>
      </c>
      <c r="H7" s="30" t="str">
        <f>'results ret and tot abs'!U15</f>
        <v>Retention (%)</v>
      </c>
      <c r="I7" s="30" t="str">
        <f>'results ret and tot abs'!V15</f>
        <v xml:space="preserve">Incertitude </v>
      </c>
    </row>
    <row r="8" spans="2:9">
      <c r="B8" s="27" t="str">
        <f>'results ret and tot abs'!O22</f>
        <v>Prototype 35 and 36</v>
      </c>
      <c r="C8" s="37" t="str">
        <f>'results ret and tot abs'!P22</f>
        <v xml:space="preserve">Coton (22g/m²), viscose, fibre 5 g mix with 3g guar gum </v>
      </c>
      <c r="D8" s="35">
        <f>'results ret and tot abs'!Q22</f>
        <v>98.000000000000014</v>
      </c>
      <c r="E8" s="36">
        <f>'results ret and tot abs'!R22</f>
        <v>5.9600000000000009</v>
      </c>
      <c r="F8" s="39">
        <f>'results ret and tot abs'!S22</f>
        <v>97.5</v>
      </c>
      <c r="G8" s="29">
        <f>'results ret and tot abs'!T22</f>
        <v>2.9749999999999996</v>
      </c>
      <c r="H8" s="29">
        <f>'results ret and tot abs'!U22</f>
        <v>97.250000000000014</v>
      </c>
      <c r="I8" s="29">
        <f>'results ret and tot abs'!V22</f>
        <v>1.4862500000000001</v>
      </c>
    </row>
    <row r="9" spans="2:9">
      <c r="B9" s="27" t="str">
        <f>'results ret and tot abs'!O40</f>
        <v>Prototype 28 and 29</v>
      </c>
      <c r="C9" s="37" t="str">
        <f>'results ret and tot abs'!P40</f>
        <v>Natracare maxi pads</v>
      </c>
      <c r="D9" s="35">
        <f>'results ret and tot abs'!Q40</f>
        <v>98</v>
      </c>
      <c r="E9" s="36">
        <f>'results ret and tot abs'!R40</f>
        <v>5.96</v>
      </c>
      <c r="F9" s="39">
        <f>'results ret and tot abs'!S40</f>
        <v>98</v>
      </c>
      <c r="G9" s="29">
        <f>'results ret and tot abs'!T40</f>
        <v>2.9800000000000004</v>
      </c>
      <c r="H9" s="29">
        <f>'results ret and tot abs'!U40</f>
        <v>96.75</v>
      </c>
      <c r="I9" s="29">
        <f>'results ret and tot abs'!V40</f>
        <v>1.4837500000000001</v>
      </c>
    </row>
    <row r="10" spans="2:9">
      <c r="B10" s="27" t="str">
        <f>'results ret and tot abs'!O39</f>
        <v>Prototype 26 and 27</v>
      </c>
      <c r="C10" s="37" t="str">
        <f>'results ret and tot abs'!P39</f>
        <v>Natracare ultra extra pad</v>
      </c>
      <c r="D10" s="35">
        <f>'results ret and tot abs'!Q39</f>
        <v>98</v>
      </c>
      <c r="E10" s="36">
        <f>'results ret and tot abs'!R39</f>
        <v>5.96</v>
      </c>
      <c r="F10" s="39">
        <f>'results ret and tot abs'!S39</f>
        <v>96.5</v>
      </c>
      <c r="G10" s="29">
        <f>'results ret and tot abs'!T39</f>
        <v>2.9649999999999999</v>
      </c>
      <c r="H10" s="29">
        <f>'results ret and tot abs'!U39</f>
        <v>94</v>
      </c>
      <c r="I10" s="29">
        <f>'results ret and tot abs'!V39</f>
        <v>1.47</v>
      </c>
    </row>
    <row r="11" spans="2:9">
      <c r="B11" s="27" t="str">
        <f>'results ret and tot abs'!O41</f>
        <v>Prototype 30</v>
      </c>
      <c r="C11" s="37" t="str">
        <f>'results ret and tot abs'!P41</f>
        <v>Jessa ultra night</v>
      </c>
      <c r="D11" s="35">
        <f>'results ret and tot abs'!Q41</f>
        <v>97.999999999999986</v>
      </c>
      <c r="E11" s="36">
        <f>'results ret and tot abs'!R41</f>
        <v>5.9599999999999991</v>
      </c>
      <c r="F11" s="39">
        <f>'results ret and tot abs'!S41</f>
        <v>99.000000000000028</v>
      </c>
      <c r="G11" s="29">
        <f>'results ret and tot abs'!T41</f>
        <v>2.9900000000000007</v>
      </c>
      <c r="H11" s="29">
        <f>'results ret and tot abs'!U41</f>
        <v>92.5</v>
      </c>
      <c r="I11" s="29">
        <f>'results ret and tot abs'!V41</f>
        <v>1.4624999999999999</v>
      </c>
    </row>
    <row r="12" spans="2:9">
      <c r="B12" s="27" t="str">
        <f>'results ret and tot abs'!O21</f>
        <v>Prototype 33 and 34</v>
      </c>
      <c r="C12" s="37" t="str">
        <f>'results ret and tot abs'!P21</f>
        <v>Coton (22g/m²), viscose, fibre 5g,thick paper (20cm*2,5cm, 0,6g)</v>
      </c>
      <c r="D12" s="35">
        <f>'results ret and tot abs'!Q21</f>
        <v>97</v>
      </c>
      <c r="E12" s="36">
        <f>'results ret and tot abs'!R21</f>
        <v>5.9399999999999995</v>
      </c>
      <c r="F12" s="39">
        <f>'results ret and tot abs'!S21</f>
        <v>99.000000000000028</v>
      </c>
      <c r="G12" s="29">
        <f>'results ret and tot abs'!T21</f>
        <v>2.99</v>
      </c>
      <c r="H12" s="29">
        <f>'results ret and tot abs'!U21</f>
        <v>97</v>
      </c>
      <c r="I12" s="29">
        <f>'results ret and tot abs'!V21</f>
        <v>1.4850000000000001</v>
      </c>
    </row>
    <row r="13" spans="2:9">
      <c r="B13" s="27" t="str">
        <f>'results ret and tot abs'!O20</f>
        <v>Prototype 31 and 32</v>
      </c>
      <c r="C13" s="37" t="str">
        <f>'results ret and tot abs'!P20</f>
        <v>Coton (22g/m²), viscose, fibre 5g</v>
      </c>
      <c r="D13" s="35">
        <f>'results ret and tot abs'!Q20</f>
        <v>95</v>
      </c>
      <c r="E13" s="36">
        <f>'results ret and tot abs'!R20</f>
        <v>5.9</v>
      </c>
      <c r="F13" s="39">
        <f>'results ret and tot abs'!S20</f>
        <v>100.00000000000001</v>
      </c>
      <c r="G13" s="29">
        <f>'results ret and tot abs'!T20</f>
        <v>3</v>
      </c>
      <c r="H13" s="29">
        <f>'results ret and tot abs'!U20</f>
        <v>97.5</v>
      </c>
      <c r="I13" s="29">
        <f>'results ret and tot abs'!V20</f>
        <v>1.4875000000000003</v>
      </c>
    </row>
    <row r="14" spans="2:9">
      <c r="B14" s="27" t="str">
        <f>'results ret and tot abs'!O34</f>
        <v>Prototype 55 and 56</v>
      </c>
      <c r="C14" s="37" t="str">
        <f>'results ret and tot abs'!P34</f>
        <v>Viscose, thin paper perforated (6cm*20cm, 0,4g, positionned under viscose), fibre 5 g, glued in between viscose and fibres, and in between paper and fibre</v>
      </c>
      <c r="D14" s="35">
        <f>'results ret and tot abs'!Q34</f>
        <v>85</v>
      </c>
      <c r="E14" s="36">
        <f>'results ret and tot abs'!R34</f>
        <v>5.6999999999999993</v>
      </c>
      <c r="F14" s="39">
        <f>'results ret and tot abs'!S34</f>
        <v>88</v>
      </c>
      <c r="G14" s="29">
        <f>'results ret and tot abs'!T34</f>
        <v>2.8800000000000003</v>
      </c>
      <c r="H14" s="29">
        <f>'results ret and tot abs'!U34</f>
        <v>87.999999999999986</v>
      </c>
      <c r="I14" s="29">
        <f>'results ret and tot abs'!V34</f>
        <v>1.44</v>
      </c>
    </row>
    <row r="15" spans="2:9">
      <c r="B15" s="27" t="str">
        <f>'results ret and tot abs'!O35</f>
        <v>Prototype 57 and 58</v>
      </c>
      <c r="C15" s="37" t="str">
        <f>'results ret and tot abs'!P35</f>
        <v>Viscose, 5g fibres with 1 gr of guar gum mixed, glued in between viscose and fibre</v>
      </c>
      <c r="D15" s="35">
        <f>'results ret and tot abs'!Q35</f>
        <v>83.999999999999972</v>
      </c>
      <c r="E15" s="36">
        <f>'results ret and tot abs'!R35</f>
        <v>5.68</v>
      </c>
      <c r="F15" s="39">
        <f>'results ret and tot abs'!S35</f>
        <v>90</v>
      </c>
      <c r="G15" s="29">
        <f>'results ret and tot abs'!T35</f>
        <v>2.8999999999999995</v>
      </c>
      <c r="H15" s="29">
        <f>'results ret and tot abs'!U35</f>
        <v>88.75</v>
      </c>
      <c r="I15" s="29">
        <f>'results ret and tot abs'!V35</f>
        <v>1.4437500000000001</v>
      </c>
    </row>
    <row r="16" spans="2:9">
      <c r="B16" s="27" t="str">
        <f>'results ret and tot abs'!O33</f>
        <v>Prototype 53 and 54</v>
      </c>
      <c r="C16" s="37" t="str">
        <f>'results ret and tot abs'!P33</f>
        <v>Viscose, thin paper (6cm*20cm, 0,4g, positionned under viscose), fibre 5 g, glued in between viscose and fibres, and in between paper and fibre</v>
      </c>
      <c r="D16" s="35">
        <f>'results ret and tot abs'!Q33</f>
        <v>81</v>
      </c>
      <c r="E16" s="36">
        <f>'results ret and tot abs'!R33</f>
        <v>5.6199999999999992</v>
      </c>
      <c r="F16" s="39">
        <f>'results ret and tot abs'!S33</f>
        <v>84.499999999999972</v>
      </c>
      <c r="G16" s="29">
        <f>'results ret and tot abs'!T33</f>
        <v>2.8449999999999998</v>
      </c>
      <c r="H16" s="29">
        <f>'results ret and tot abs'!U33</f>
        <v>85.25</v>
      </c>
      <c r="I16" s="29">
        <f>'results ret and tot abs'!V33</f>
        <v>1.42625</v>
      </c>
    </row>
    <row r="17" spans="2:9">
      <c r="B17" s="27" t="str">
        <f>'results ret and tot abs'!O25</f>
        <v>Prototype 39</v>
      </c>
      <c r="C17" s="37" t="str">
        <f>'results ret and tot abs'!P25</f>
        <v xml:space="preserve">Viscose, 2g fibre, thin paper (6,5cm*22cm, 0,5g), 3g fibre </v>
      </c>
      <c r="D17" s="35">
        <f>'results ret and tot abs'!Q25</f>
        <v>79.999999999999972</v>
      </c>
      <c r="E17" s="36">
        <f>'results ret and tot abs'!R25</f>
        <v>5.5999999999999988</v>
      </c>
      <c r="F17" s="39">
        <f>'results ret and tot abs'!S25</f>
        <v>85</v>
      </c>
      <c r="G17" s="29">
        <f>'results ret and tot abs'!T25</f>
        <v>2.85</v>
      </c>
      <c r="H17" s="29">
        <f>'results ret and tot abs'!U25</f>
        <v>84.500000000000014</v>
      </c>
      <c r="I17" s="29">
        <f>'results ret and tot abs'!V25</f>
        <v>1.4225000000000001</v>
      </c>
    </row>
    <row r="18" spans="2:9">
      <c r="B18" s="27" t="str">
        <f>'results ret and tot abs'!O26</f>
        <v>Prototype 40</v>
      </c>
      <c r="C18" s="37" t="str">
        <f>'results ret and tot abs'!P26</f>
        <v>Viscose, 2g fibre , thick paper (20cm*2,5cm, 0,7g), 3g fibre</v>
      </c>
      <c r="D18" s="35">
        <f>'results ret and tot abs'!Q26</f>
        <v>73.999999999999986</v>
      </c>
      <c r="E18" s="36">
        <f>'results ret and tot abs'!R26</f>
        <v>5.48</v>
      </c>
      <c r="F18" s="39">
        <f>'results ret and tot abs'!S26</f>
        <v>81.000000000000014</v>
      </c>
      <c r="G18" s="29">
        <f>'results ret and tot abs'!T26</f>
        <v>2.81</v>
      </c>
      <c r="H18" s="29">
        <f>'results ret and tot abs'!U26</f>
        <v>81.5</v>
      </c>
      <c r="I18" s="29">
        <f>'results ret and tot abs'!V26</f>
        <v>1.4075</v>
      </c>
    </row>
    <row r="19" spans="2:9">
      <c r="B19" s="27" t="str">
        <f>'results ret and tot abs'!O24</f>
        <v>Prototype 38</v>
      </c>
      <c r="C19" s="37" t="str">
        <f>'results ret and tot abs'!P24</f>
        <v>Viscose, 2g fibre, 3g fibre mix with 1g guar gum</v>
      </c>
      <c r="D19" s="35">
        <f>'results ret and tot abs'!Q24</f>
        <v>61.999999999999986</v>
      </c>
      <c r="E19" s="36">
        <f>'results ret and tot abs'!R24</f>
        <v>5.24</v>
      </c>
      <c r="F19" s="39">
        <f>'results ret and tot abs'!S24</f>
        <v>71</v>
      </c>
      <c r="G19" s="29">
        <f>'results ret and tot abs'!T24</f>
        <v>2.71</v>
      </c>
      <c r="H19" s="29">
        <f>'results ret and tot abs'!U24</f>
        <v>77</v>
      </c>
      <c r="I19" s="29">
        <f>'results ret and tot abs'!V24</f>
        <v>1.385</v>
      </c>
    </row>
    <row r="20" spans="2:9">
      <c r="B20" s="27" t="str">
        <f>'results ret and tot abs'!O27</f>
        <v>Prototype 41 and 42</v>
      </c>
      <c r="C20" s="37" t="str">
        <f>'results ret and tot abs'!P27</f>
        <v>Viscose, fibre 5 g</v>
      </c>
      <c r="D20" s="35">
        <f>'results ret and tot abs'!Q27</f>
        <v>68.999999999999972</v>
      </c>
      <c r="E20" s="36">
        <f>'results ret and tot abs'!R27</f>
        <v>5.379999999999999</v>
      </c>
      <c r="F20" s="39">
        <f>'results ret and tot abs'!S27</f>
        <v>77</v>
      </c>
      <c r="G20" s="29">
        <f>'results ret and tot abs'!T27</f>
        <v>2.7700000000000005</v>
      </c>
      <c r="H20" s="29">
        <f>'results ret and tot abs'!U27</f>
        <v>80</v>
      </c>
      <c r="I20" s="29">
        <f>'results ret and tot abs'!V27</f>
        <v>1.4</v>
      </c>
    </row>
    <row r="21" spans="2:9">
      <c r="B21" s="27" t="str">
        <f>'results ret and tot abs'!O32</f>
        <v>Prototype 51 and 52</v>
      </c>
      <c r="C21" s="37" t="str">
        <f>'results ret and tot abs'!P32</f>
        <v>Viscose, fibre 5 g, thin paper (6cm*20cm, 0,7g), glued in between viscose and fibres, and in between paper and fibre</v>
      </c>
      <c r="D21" s="35">
        <f>'results ret and tot abs'!Q32</f>
        <v>65.999999999999972</v>
      </c>
      <c r="E21" s="36">
        <f>'results ret and tot abs'!R32</f>
        <v>5.3199999999999994</v>
      </c>
      <c r="F21" s="39">
        <f>'results ret and tot abs'!S32</f>
        <v>82.000000000000014</v>
      </c>
      <c r="G21" s="29">
        <f>'results ret and tot abs'!T32</f>
        <v>2.82</v>
      </c>
      <c r="H21" s="29">
        <f>'results ret and tot abs'!U32</f>
        <v>87.75</v>
      </c>
      <c r="I21" s="29">
        <f>'results ret and tot abs'!V32</f>
        <v>1.4387500000000002</v>
      </c>
    </row>
    <row r="22" spans="2:9">
      <c r="B22" s="27" t="str">
        <f>'results ret and tot abs'!O31</f>
        <v>Prototype 49 and 50</v>
      </c>
      <c r="C22" s="37" t="str">
        <f>'results ret and tot abs'!P31</f>
        <v>Viscose, fibre 5 g, thin paper (6cm*20cm, 0,7g)</v>
      </c>
      <c r="D22" s="35">
        <f>'results ret and tot abs'!Q31</f>
        <v>65.000000000000028</v>
      </c>
      <c r="E22" s="36">
        <f>'results ret and tot abs'!R31</f>
        <v>5.3000000000000007</v>
      </c>
      <c r="F22" s="39">
        <f>'results ret and tot abs'!S31</f>
        <v>72.500000000000014</v>
      </c>
      <c r="G22" s="29">
        <f>'results ret and tot abs'!T31</f>
        <v>2.7250000000000005</v>
      </c>
      <c r="H22" s="29">
        <f>'results ret and tot abs'!U31</f>
        <v>82.5</v>
      </c>
      <c r="I22" s="29">
        <f>'results ret and tot abs'!V31</f>
        <v>1.4125000000000001</v>
      </c>
    </row>
    <row r="23" spans="2:9">
      <c r="B23" s="27" t="str">
        <f>'results ret and tot abs'!O30</f>
        <v>Prototype 47 and 48</v>
      </c>
      <c r="C23" s="37" t="str">
        <f>'results ret and tot abs'!P30</f>
        <v>Viscose, fibre 5 g, thick paper (20cm*2,5cm, 0,9g), glued in between viscose and fibres, and in between paper and fibre</v>
      </c>
      <c r="D23" s="35">
        <f>'results ret and tot abs'!Q30</f>
        <v>64.999999999999972</v>
      </c>
      <c r="E23" s="36">
        <f>'results ret and tot abs'!R30</f>
        <v>5.2999999999999989</v>
      </c>
      <c r="F23" s="39">
        <f>'results ret and tot abs'!S30</f>
        <v>84.5</v>
      </c>
      <c r="G23" s="29">
        <f>'results ret and tot abs'!T30</f>
        <v>2.8449999999999998</v>
      </c>
      <c r="H23" s="29">
        <f>'results ret and tot abs'!U30</f>
        <v>84.5</v>
      </c>
      <c r="I23" s="29">
        <f>'results ret and tot abs'!V30</f>
        <v>1.4224999999999999</v>
      </c>
    </row>
    <row r="24" spans="2:9">
      <c r="B24" s="27" t="str">
        <f>'results ret and tot abs'!O29</f>
        <v>Prototype 45 and 46</v>
      </c>
      <c r="C24" s="37" t="str">
        <f>'results ret and tot abs'!P29</f>
        <v>Viscose, fibre 5 g,  thick paper (20cm*2,5cm, 0,9g)</v>
      </c>
      <c r="D24" s="35">
        <f>'results ret and tot abs'!Q29</f>
        <v>63.999999999999979</v>
      </c>
      <c r="E24" s="36">
        <f>'results ret and tot abs'!R29</f>
        <v>5.2799999999999994</v>
      </c>
      <c r="F24" s="39">
        <f>'results ret and tot abs'!S29</f>
        <v>71</v>
      </c>
      <c r="G24" s="29">
        <f>'results ret and tot abs'!T29</f>
        <v>2.71</v>
      </c>
      <c r="H24" s="29">
        <f>'results ret and tot abs'!U29</f>
        <v>79</v>
      </c>
      <c r="I24" s="29">
        <f>'results ret and tot abs'!V29</f>
        <v>1.395</v>
      </c>
    </row>
    <row r="25" spans="2:9">
      <c r="B25" s="27" t="str">
        <f>'results ret and tot abs'!O28</f>
        <v>Prototype 43 and 44</v>
      </c>
      <c r="C25" s="37" t="str">
        <f>'results ret and tot abs'!P28</f>
        <v>Viscose, fibre 5 g, glued together</v>
      </c>
      <c r="D25" s="35">
        <f>'results ret and tot abs'!Q28</f>
        <v>62.999999999999993</v>
      </c>
      <c r="E25" s="36">
        <f>'results ret and tot abs'!R28</f>
        <v>5.26</v>
      </c>
      <c r="F25" s="39">
        <f>'results ret and tot abs'!S28</f>
        <v>74</v>
      </c>
      <c r="G25" s="29">
        <f>'results ret and tot abs'!T28</f>
        <v>2.74</v>
      </c>
      <c r="H25" s="29">
        <f>'results ret and tot abs'!U28</f>
        <v>77.5</v>
      </c>
      <c r="I25" s="29">
        <f>'results ret and tot abs'!V28</f>
        <v>1.3874999999999997</v>
      </c>
    </row>
    <row r="26" spans="2:9">
      <c r="B26" s="27" t="str">
        <f>'results ret and tot abs'!O38</f>
        <v>Prototype 24 and 25</v>
      </c>
      <c r="C26" s="37" t="str">
        <f>'results ret and tot abs'!P38</f>
        <v>Always night (no SAP)</v>
      </c>
      <c r="D26" s="40"/>
      <c r="E26" s="41"/>
      <c r="F26" s="39">
        <f>'results ret and tot abs'!S38</f>
        <v>100</v>
      </c>
      <c r="G26" s="29">
        <f>'results ret and tot abs'!T38</f>
        <v>3</v>
      </c>
      <c r="H26" s="29">
        <f>'results ret and tot abs'!U38</f>
        <v>100</v>
      </c>
      <c r="I26" s="29">
        <f>'results ret and tot abs'!V38</f>
        <v>1.5</v>
      </c>
    </row>
    <row r="27" spans="2:9">
      <c r="B27" s="27" t="str">
        <f>'results ret and tot abs'!O18</f>
        <v>Prototype 16 and 17</v>
      </c>
      <c r="C27" s="37" t="str">
        <f>'results ret and tot abs'!P18</f>
        <v>Viscose, fibre 5 g mix with 3g cmc</v>
      </c>
      <c r="D27" s="40"/>
      <c r="E27" s="41"/>
      <c r="F27" s="39">
        <f>'results ret and tot abs'!S18</f>
        <v>89</v>
      </c>
      <c r="G27" s="29">
        <f>'results ret and tot abs'!T18</f>
        <v>2.8900000000000006</v>
      </c>
      <c r="H27" s="29">
        <f>'results ret and tot abs'!U18</f>
        <v>86</v>
      </c>
      <c r="I27" s="29">
        <f>'results ret and tot abs'!V18</f>
        <v>1.4299999999999997</v>
      </c>
    </row>
    <row r="28" spans="2:9">
      <c r="B28" s="27" t="str">
        <f>'results ret and tot abs'!O36</f>
        <v>Prototype 20 and 21</v>
      </c>
      <c r="C28" s="37" t="str">
        <f>'results ret and tot abs'!P36</f>
        <v>Jessa (with SAP)</v>
      </c>
      <c r="D28" s="40"/>
      <c r="E28" s="41"/>
      <c r="F28" s="39">
        <f>'results ret and tot abs'!S36</f>
        <v>99</v>
      </c>
      <c r="G28" s="29">
        <f>'results ret and tot abs'!T36</f>
        <v>2.99</v>
      </c>
      <c r="H28" s="29">
        <f>'results ret and tot abs'!U36</f>
        <v>84.500000000000014</v>
      </c>
      <c r="I28" s="29">
        <f>'results ret and tot abs'!V36</f>
        <v>1.4225000000000001</v>
      </c>
    </row>
    <row r="29" spans="2:9">
      <c r="B29" s="27" t="str">
        <f>'results ret and tot abs'!O19</f>
        <v>Prototype 18 and 19</v>
      </c>
      <c r="C29" s="37" t="str">
        <f>'results ret and tot abs'!P19</f>
        <v>Viscose, fibre 5 g mix with 3g guar gum</v>
      </c>
      <c r="D29" s="40"/>
      <c r="E29" s="41"/>
      <c r="F29" s="39">
        <f>'results ret and tot abs'!S19</f>
        <v>87.000000000000014</v>
      </c>
      <c r="G29" s="29">
        <f>'results ret and tot abs'!T19</f>
        <v>2.87</v>
      </c>
      <c r="H29" s="29">
        <f>'results ret and tot abs'!U19</f>
        <v>84</v>
      </c>
      <c r="I29" s="29">
        <f>'results ret and tot abs'!V19</f>
        <v>1.4200000000000002</v>
      </c>
    </row>
    <row r="30" spans="2:9">
      <c r="B30" s="27" t="str">
        <f>'results ret and tot abs'!O17</f>
        <v>Prototype 14 and 15</v>
      </c>
      <c r="C30" s="37" t="str">
        <f>'results ret and tot abs'!P17</f>
        <v xml:space="preserve"> Viscose, fibres 5 g, thick paper (20cm*2,5cm, 0,6g)</v>
      </c>
      <c r="D30" s="40"/>
      <c r="E30" s="41"/>
      <c r="F30" s="39">
        <f>'results ret and tot abs'!S17</f>
        <v>79</v>
      </c>
      <c r="G30" s="29">
        <f>'results ret and tot abs'!T17</f>
        <v>2.79</v>
      </c>
      <c r="H30" s="29">
        <f>'results ret and tot abs'!U17</f>
        <v>73.25</v>
      </c>
      <c r="I30" s="29">
        <f>'results ret and tot abs'!V17</f>
        <v>1.36625</v>
      </c>
    </row>
    <row r="31" spans="2:9">
      <c r="B31" s="27" t="str">
        <f>'results ret and tot abs'!O16</f>
        <v>Prototype 12 and 13</v>
      </c>
      <c r="C31" s="37" t="str">
        <f>'results ret and tot abs'!P16</f>
        <v>Viscose, fibres 5 g</v>
      </c>
      <c r="D31" s="40"/>
      <c r="E31" s="41"/>
      <c r="F31" s="39">
        <f>'results ret and tot abs'!S16</f>
        <v>74.5</v>
      </c>
      <c r="G31" s="29">
        <f>'results ret and tot abs'!T16</f>
        <v>2.7450000000000001</v>
      </c>
      <c r="H31" s="29">
        <f>'results ret and tot abs'!U16</f>
        <v>69.75</v>
      </c>
      <c r="I31" s="29">
        <f>'results ret and tot abs'!V16</f>
        <v>1.3487499999999999</v>
      </c>
    </row>
    <row r="32" spans="2:9">
      <c r="B32" s="43" t="str">
        <f>'results ret and tot abs'!O37</f>
        <v>Prototype 22 and 23</v>
      </c>
      <c r="C32" s="51" t="str">
        <f>'results ret and tot abs'!P37</f>
        <v>Always (no SAP)</v>
      </c>
      <c r="D32" s="52"/>
      <c r="E32" s="53"/>
      <c r="F32" s="50">
        <f>'results ret and tot abs'!S37</f>
        <v>36</v>
      </c>
      <c r="G32" s="45">
        <f>'results ret and tot abs'!T37</f>
        <v>2.36</v>
      </c>
      <c r="H32" s="45">
        <f>'results ret and tot abs'!U37</f>
        <v>30.5</v>
      </c>
      <c r="I32" s="45">
        <f>'results ret and tot abs'!V37</f>
        <v>1.1524999999999999</v>
      </c>
    </row>
    <row r="33" spans="2:9" ht="15" thickBot="1">
      <c r="B33" s="27" t="str">
        <f>'results ret and tot abs'!O23</f>
        <v xml:space="preserve">Prototype 37 </v>
      </c>
      <c r="C33" s="37" t="str">
        <f>'results ret and tot abs'!P23</f>
        <v>Viscose, 2g fibre, thin paper (6,5cm*22cm, 0,5g), 3g fibre mix with 1g guar gum</v>
      </c>
      <c r="D33" s="54">
        <f>'results ret and tot abs'!Q23</f>
        <v>78.000000000000014</v>
      </c>
      <c r="E33" s="55">
        <f>'results ret and tot abs'!R23</f>
        <v>5.5600000000000014</v>
      </c>
      <c r="F33" s="38">
        <f>'results ret and tot abs'!S23</f>
        <v>85</v>
      </c>
      <c r="G33" s="30">
        <f>'results ret and tot abs'!T23</f>
        <v>2.85</v>
      </c>
      <c r="H33" s="30">
        <f>'results ret and tot abs'!U23</f>
        <v>84</v>
      </c>
      <c r="I33" s="30">
        <f>'results ret and tot abs'!V23</f>
        <v>1.42</v>
      </c>
    </row>
    <row r="38" spans="2:9" ht="23.45">
      <c r="B38" s="64" t="s">
        <v>243</v>
      </c>
      <c r="C38" s="64"/>
      <c r="D38" s="64"/>
      <c r="E38" s="64"/>
      <c r="F38" s="64"/>
      <c r="G38" s="64"/>
      <c r="H38" s="64"/>
      <c r="I38" s="64"/>
    </row>
    <row r="39" spans="2:9" ht="15" thickBot="1"/>
    <row r="40" spans="2:9">
      <c r="D40" s="60" t="s">
        <v>205</v>
      </c>
      <c r="E40" s="61"/>
      <c r="F40" s="62" t="s">
        <v>206</v>
      </c>
      <c r="G40" s="63"/>
      <c r="H40" s="65" t="s">
        <v>207</v>
      </c>
      <c r="I40" s="60"/>
    </row>
    <row r="41" spans="2:9">
      <c r="D41" s="30" t="s">
        <v>208</v>
      </c>
      <c r="E41" s="31" t="s">
        <v>209</v>
      </c>
      <c r="F41" s="33" t="s">
        <v>208</v>
      </c>
      <c r="G41" s="34" t="s">
        <v>210</v>
      </c>
      <c r="H41" s="38" t="s">
        <v>208</v>
      </c>
      <c r="I41" s="30" t="s">
        <v>210</v>
      </c>
    </row>
    <row r="42" spans="2:9">
      <c r="B42" s="27" t="s">
        <v>219</v>
      </c>
      <c r="C42" s="27" t="s">
        <v>55</v>
      </c>
      <c r="D42" s="29">
        <v>95</v>
      </c>
      <c r="E42" s="32">
        <v>5.9</v>
      </c>
      <c r="F42" s="35">
        <v>100.00000000000001</v>
      </c>
      <c r="G42" s="36">
        <v>3</v>
      </c>
      <c r="H42" s="39">
        <v>97.5</v>
      </c>
      <c r="I42" s="29">
        <v>1.4875000000000003</v>
      </c>
    </row>
    <row r="43" spans="2:9">
      <c r="B43" s="27" t="s">
        <v>237</v>
      </c>
      <c r="C43" s="27" t="s">
        <v>238</v>
      </c>
      <c r="D43" s="28"/>
      <c r="E43" s="42"/>
      <c r="F43" s="35">
        <v>100</v>
      </c>
      <c r="G43" s="36">
        <v>3</v>
      </c>
      <c r="H43" s="39">
        <v>100</v>
      </c>
      <c r="I43" s="29">
        <v>1.5</v>
      </c>
    </row>
    <row r="44" spans="2:9">
      <c r="B44" s="27" t="s">
        <v>52</v>
      </c>
      <c r="C44" s="27" t="s">
        <v>53</v>
      </c>
      <c r="D44" s="29">
        <v>97.999999999999986</v>
      </c>
      <c r="E44" s="32">
        <v>5.9599999999999991</v>
      </c>
      <c r="F44" s="35">
        <v>99.000000000000028</v>
      </c>
      <c r="G44" s="36">
        <v>2.9900000000000007</v>
      </c>
      <c r="H44" s="39">
        <v>92.5</v>
      </c>
      <c r="I44" s="29">
        <v>1.4624999999999999</v>
      </c>
    </row>
    <row r="45" spans="2:9">
      <c r="B45" s="27" t="s">
        <v>220</v>
      </c>
      <c r="C45" s="27" t="s">
        <v>58</v>
      </c>
      <c r="D45" s="29">
        <v>97</v>
      </c>
      <c r="E45" s="32">
        <v>5.9399999999999995</v>
      </c>
      <c r="F45" s="35">
        <v>99.000000000000028</v>
      </c>
      <c r="G45" s="36">
        <v>2.99</v>
      </c>
      <c r="H45" s="39">
        <v>97</v>
      </c>
      <c r="I45" s="29">
        <v>1.4850000000000001</v>
      </c>
    </row>
    <row r="46" spans="2:9">
      <c r="B46" s="27" t="s">
        <v>233</v>
      </c>
      <c r="C46" s="27" t="s">
        <v>234</v>
      </c>
      <c r="D46" s="28"/>
      <c r="E46" s="42"/>
      <c r="F46" s="35">
        <v>99</v>
      </c>
      <c r="G46" s="36">
        <v>2.99</v>
      </c>
      <c r="H46" s="39">
        <v>84.500000000000014</v>
      </c>
      <c r="I46" s="29">
        <v>1.4225000000000001</v>
      </c>
    </row>
    <row r="47" spans="2:9">
      <c r="B47" s="27" t="s">
        <v>240</v>
      </c>
      <c r="C47" s="27" t="s">
        <v>50</v>
      </c>
      <c r="D47" s="29">
        <v>98</v>
      </c>
      <c r="E47" s="32">
        <v>5.96</v>
      </c>
      <c r="F47" s="35">
        <v>98</v>
      </c>
      <c r="G47" s="36">
        <v>2.9800000000000004</v>
      </c>
      <c r="H47" s="39">
        <v>96.75</v>
      </c>
      <c r="I47" s="29">
        <v>1.4837500000000001</v>
      </c>
    </row>
    <row r="48" spans="2:9">
      <c r="B48" s="27" t="s">
        <v>221</v>
      </c>
      <c r="C48" s="27" t="s">
        <v>61</v>
      </c>
      <c r="D48" s="29">
        <v>98.000000000000014</v>
      </c>
      <c r="E48" s="32">
        <v>5.96</v>
      </c>
      <c r="F48" s="35">
        <v>97.5</v>
      </c>
      <c r="G48" s="36">
        <v>2.9749999999999996</v>
      </c>
      <c r="H48" s="39">
        <v>97.250000000000014</v>
      </c>
      <c r="I48" s="29">
        <v>1.4862500000000001</v>
      </c>
    </row>
    <row r="49" spans="2:9">
      <c r="B49" s="27" t="s">
        <v>239</v>
      </c>
      <c r="C49" s="27" t="s">
        <v>47</v>
      </c>
      <c r="D49" s="29">
        <v>98</v>
      </c>
      <c r="E49" s="32">
        <v>5.96</v>
      </c>
      <c r="F49" s="35">
        <v>96.5</v>
      </c>
      <c r="G49" s="36">
        <v>2.9649999999999999</v>
      </c>
      <c r="H49" s="39">
        <v>94</v>
      </c>
      <c r="I49" s="29">
        <v>1.47</v>
      </c>
    </row>
    <row r="50" spans="2:9">
      <c r="B50" s="27" t="s">
        <v>232</v>
      </c>
      <c r="C50" s="27" t="s">
        <v>96</v>
      </c>
      <c r="D50" s="29">
        <v>83.999999999999972</v>
      </c>
      <c r="E50" s="32">
        <v>5.68</v>
      </c>
      <c r="F50" s="35">
        <v>90</v>
      </c>
      <c r="G50" s="36">
        <v>2.8999999999999995</v>
      </c>
      <c r="H50" s="39">
        <v>88.75</v>
      </c>
      <c r="I50" s="29">
        <v>1.4437500000000001</v>
      </c>
    </row>
    <row r="51" spans="2:9">
      <c r="B51" s="27" t="s">
        <v>217</v>
      </c>
      <c r="C51" s="27" t="s">
        <v>32</v>
      </c>
      <c r="D51" s="28"/>
      <c r="E51" s="42"/>
      <c r="F51" s="35">
        <v>89</v>
      </c>
      <c r="G51" s="36">
        <v>2.8900000000000006</v>
      </c>
      <c r="H51" s="39">
        <v>86</v>
      </c>
      <c r="I51" s="29">
        <v>1.4299999999999997</v>
      </c>
    </row>
    <row r="52" spans="2:9">
      <c r="B52" s="27" t="s">
        <v>230</v>
      </c>
      <c r="C52" s="27" t="s">
        <v>93</v>
      </c>
      <c r="D52" s="29">
        <v>85</v>
      </c>
      <c r="E52" s="32">
        <v>5.6999999999999993</v>
      </c>
      <c r="F52" s="35">
        <v>88</v>
      </c>
      <c r="G52" s="36">
        <v>2.8800000000000003</v>
      </c>
      <c r="H52" s="39">
        <v>87.999999999999986</v>
      </c>
      <c r="I52" s="29">
        <v>1.44</v>
      </c>
    </row>
    <row r="53" spans="2:9">
      <c r="B53" s="27" t="s">
        <v>218</v>
      </c>
      <c r="C53" s="27" t="s">
        <v>35</v>
      </c>
      <c r="D53" s="28"/>
      <c r="E53" s="42"/>
      <c r="F53" s="35">
        <v>87.000000000000014</v>
      </c>
      <c r="G53" s="36">
        <v>2.87</v>
      </c>
      <c r="H53" s="39">
        <v>84</v>
      </c>
      <c r="I53" s="29">
        <v>1.4200000000000002</v>
      </c>
    </row>
    <row r="54" spans="2:9">
      <c r="B54" s="27" t="s">
        <v>67</v>
      </c>
      <c r="C54" s="27" t="s">
        <v>68</v>
      </c>
      <c r="D54" s="29">
        <v>79.999999999999972</v>
      </c>
      <c r="E54" s="32">
        <v>5.5999999999999988</v>
      </c>
      <c r="F54" s="35">
        <v>85</v>
      </c>
      <c r="G54" s="36">
        <v>2.85</v>
      </c>
      <c r="H54" s="39">
        <v>84.500000000000014</v>
      </c>
      <c r="I54" s="29">
        <v>1.4225000000000001</v>
      </c>
    </row>
    <row r="55" spans="2:9">
      <c r="B55" s="27" t="s">
        <v>226</v>
      </c>
      <c r="C55" s="27" t="s">
        <v>81</v>
      </c>
      <c r="D55" s="29">
        <v>64.999999999999972</v>
      </c>
      <c r="E55" s="32">
        <v>5.2999999999999989</v>
      </c>
      <c r="F55" s="35">
        <v>84.5</v>
      </c>
      <c r="G55" s="36">
        <v>2.8449999999999998</v>
      </c>
      <c r="H55" s="39">
        <v>84.5</v>
      </c>
      <c r="I55" s="29">
        <v>1.4224999999999999</v>
      </c>
    </row>
    <row r="56" spans="2:9">
      <c r="B56" s="27" t="s">
        <v>229</v>
      </c>
      <c r="C56" s="27" t="s">
        <v>90</v>
      </c>
      <c r="D56" s="29">
        <v>81</v>
      </c>
      <c r="E56" s="32">
        <v>5.6199999999999992</v>
      </c>
      <c r="F56" s="35">
        <v>84.499999999999972</v>
      </c>
      <c r="G56" s="36">
        <v>2.8449999999999998</v>
      </c>
      <c r="H56" s="39">
        <v>85.25</v>
      </c>
      <c r="I56" s="29">
        <v>1.42625</v>
      </c>
    </row>
    <row r="57" spans="2:9">
      <c r="B57" s="27" t="s">
        <v>228</v>
      </c>
      <c r="C57" s="27" t="s">
        <v>87</v>
      </c>
      <c r="D57" s="29">
        <v>65.999999999999972</v>
      </c>
      <c r="E57" s="32">
        <v>5.3199999999999994</v>
      </c>
      <c r="F57" s="35">
        <v>82.000000000000014</v>
      </c>
      <c r="G57" s="36">
        <v>2.82</v>
      </c>
      <c r="H57" s="39">
        <v>87.75</v>
      </c>
      <c r="I57" s="29">
        <v>1.4387500000000002</v>
      </c>
    </row>
    <row r="58" spans="2:9">
      <c r="B58" s="27" t="s">
        <v>69</v>
      </c>
      <c r="C58" s="27" t="s">
        <v>70</v>
      </c>
      <c r="D58" s="29">
        <v>73.999999999999986</v>
      </c>
      <c r="E58" s="32">
        <v>5.48</v>
      </c>
      <c r="F58" s="35">
        <v>81.000000000000014</v>
      </c>
      <c r="G58" s="36">
        <v>2.81</v>
      </c>
      <c r="H58" s="39">
        <v>81.5</v>
      </c>
      <c r="I58" s="29">
        <v>1.4075</v>
      </c>
    </row>
    <row r="59" spans="2:9">
      <c r="B59" s="27" t="s">
        <v>216</v>
      </c>
      <c r="C59" s="27" t="s">
        <v>29</v>
      </c>
      <c r="D59" s="28"/>
      <c r="E59" s="42"/>
      <c r="F59" s="35">
        <v>79</v>
      </c>
      <c r="G59" s="36">
        <v>2.79</v>
      </c>
      <c r="H59" s="39">
        <v>73.25</v>
      </c>
      <c r="I59" s="29">
        <v>1.36625</v>
      </c>
    </row>
    <row r="60" spans="2:9">
      <c r="B60" s="27" t="s">
        <v>244</v>
      </c>
      <c r="C60" s="27" t="s">
        <v>64</v>
      </c>
      <c r="D60" s="29">
        <v>70</v>
      </c>
      <c r="E60" s="32">
        <v>5.4</v>
      </c>
      <c r="F60" s="35">
        <v>78</v>
      </c>
      <c r="G60" s="36">
        <v>2.7800000000000002</v>
      </c>
      <c r="H60" s="39">
        <v>80.5</v>
      </c>
      <c r="I60" s="29">
        <v>1.4024999999999999</v>
      </c>
    </row>
    <row r="61" spans="2:9">
      <c r="B61" s="27" t="s">
        <v>223</v>
      </c>
      <c r="C61" s="27" t="s">
        <v>72</v>
      </c>
      <c r="D61" s="29">
        <v>68.999999999999972</v>
      </c>
      <c r="E61" s="32">
        <v>5.379999999999999</v>
      </c>
      <c r="F61" s="35">
        <v>77</v>
      </c>
      <c r="G61" s="36">
        <v>2.7700000000000005</v>
      </c>
      <c r="H61" s="39">
        <v>80</v>
      </c>
      <c r="I61" s="29">
        <v>1.4</v>
      </c>
    </row>
    <row r="62" spans="2:9">
      <c r="B62" s="27" t="s">
        <v>215</v>
      </c>
      <c r="C62" s="27" t="s">
        <v>26</v>
      </c>
      <c r="D62" s="28"/>
      <c r="E62" s="42"/>
      <c r="F62" s="35">
        <v>74.5</v>
      </c>
      <c r="G62" s="36">
        <v>2.7450000000000001</v>
      </c>
      <c r="H62" s="39">
        <v>69.75</v>
      </c>
      <c r="I62" s="29">
        <v>1.3487499999999999</v>
      </c>
    </row>
    <row r="63" spans="2:9">
      <c r="B63" s="27" t="s">
        <v>224</v>
      </c>
      <c r="C63" s="27" t="s">
        <v>75</v>
      </c>
      <c r="D63" s="29">
        <v>62.999999999999993</v>
      </c>
      <c r="E63" s="32">
        <v>5.26</v>
      </c>
      <c r="F63" s="35">
        <v>74</v>
      </c>
      <c r="G63" s="36">
        <v>2.74</v>
      </c>
      <c r="H63" s="39">
        <v>77.5</v>
      </c>
      <c r="I63" s="29">
        <v>1.3874999999999997</v>
      </c>
    </row>
    <row r="64" spans="2:9">
      <c r="B64" s="27" t="s">
        <v>227</v>
      </c>
      <c r="C64" s="27" t="s">
        <v>84</v>
      </c>
      <c r="D64" s="29">
        <v>65.000000000000028</v>
      </c>
      <c r="E64" s="32">
        <v>5.3000000000000007</v>
      </c>
      <c r="F64" s="35">
        <v>72.500000000000014</v>
      </c>
      <c r="G64" s="36">
        <v>2.7250000000000005</v>
      </c>
      <c r="H64" s="39">
        <v>82.5</v>
      </c>
      <c r="I64" s="29">
        <v>1.4125000000000001</v>
      </c>
    </row>
    <row r="65" spans="2:9">
      <c r="B65" s="27" t="s">
        <v>225</v>
      </c>
      <c r="C65" s="27" t="s">
        <v>78</v>
      </c>
      <c r="D65" s="29">
        <v>63.999999999999979</v>
      </c>
      <c r="E65" s="32">
        <v>5.2799999999999994</v>
      </c>
      <c r="F65" s="35">
        <v>71</v>
      </c>
      <c r="G65" s="36">
        <v>2.71</v>
      </c>
      <c r="H65" s="39">
        <v>79</v>
      </c>
      <c r="I65" s="29">
        <v>1.395</v>
      </c>
    </row>
    <row r="66" spans="2:9">
      <c r="B66" s="43" t="s">
        <v>235</v>
      </c>
      <c r="C66" s="43" t="s">
        <v>236</v>
      </c>
      <c r="D66" s="44"/>
      <c r="E66" s="49"/>
      <c r="F66" s="47">
        <v>36</v>
      </c>
      <c r="G66" s="48">
        <v>2.36</v>
      </c>
      <c r="H66" s="50">
        <v>30.5</v>
      </c>
      <c r="I66" s="45">
        <v>1.1524999999999999</v>
      </c>
    </row>
    <row r="67" spans="2:9" ht="15" thickBot="1">
      <c r="B67" s="27" t="str">
        <f>'results ret and tot abs'!O23</f>
        <v xml:space="preserve">Prototype 37 </v>
      </c>
      <c r="C67" s="27" t="str">
        <f>'results ret and tot abs'!P23</f>
        <v>Viscose, 2g fibre, thin paper (6,5cm*22cm, 0,5g), 3g fibre mix with 1g guar gum</v>
      </c>
      <c r="D67" s="30">
        <f>'results ret and tot abs'!Q23</f>
        <v>78.000000000000014</v>
      </c>
      <c r="E67" s="31">
        <f>'results ret and tot abs'!R23</f>
        <v>5.5600000000000014</v>
      </c>
      <c r="F67" s="54">
        <f>'results ret and tot abs'!S23</f>
        <v>85</v>
      </c>
      <c r="G67" s="55">
        <f>'results ret and tot abs'!T23</f>
        <v>2.85</v>
      </c>
      <c r="H67" s="38">
        <f>'results ret and tot abs'!U23</f>
        <v>84</v>
      </c>
      <c r="I67" s="30">
        <f>'results ret and tot abs'!V23</f>
        <v>1.42</v>
      </c>
    </row>
    <row r="68" spans="2:9">
      <c r="D68" s="8"/>
      <c r="E68" s="8"/>
      <c r="F68" s="8"/>
      <c r="G68" s="8"/>
      <c r="H68" s="8"/>
      <c r="I68" s="8"/>
    </row>
    <row r="69" spans="2:9">
      <c r="D69" s="8"/>
      <c r="E69" s="8"/>
      <c r="F69" s="8"/>
      <c r="G69" s="8"/>
      <c r="H69" s="8"/>
      <c r="I69" s="8"/>
    </row>
    <row r="70" spans="2:9" ht="23.45">
      <c r="B70" s="64" t="s">
        <v>245</v>
      </c>
      <c r="C70" s="64"/>
      <c r="D70" s="64"/>
      <c r="E70" s="64"/>
      <c r="F70" s="64"/>
      <c r="G70" s="64"/>
      <c r="H70" s="64"/>
      <c r="I70" s="64"/>
    </row>
    <row r="71" spans="2:9" ht="15" thickBot="1">
      <c r="D71" s="8"/>
      <c r="E71" s="8"/>
      <c r="F71" s="8"/>
      <c r="G71" s="8"/>
      <c r="H71" s="8"/>
      <c r="I71" s="8"/>
    </row>
    <row r="72" spans="2:9">
      <c r="D72" s="60" t="s">
        <v>205</v>
      </c>
      <c r="E72" s="60"/>
      <c r="F72" s="60" t="s">
        <v>206</v>
      </c>
      <c r="G72" s="61"/>
      <c r="H72" s="62" t="s">
        <v>207</v>
      </c>
      <c r="I72" s="63"/>
    </row>
    <row r="73" spans="2:9">
      <c r="D73" s="30" t="s">
        <v>208</v>
      </c>
      <c r="E73" s="30" t="s">
        <v>209</v>
      </c>
      <c r="F73" s="30" t="s">
        <v>208</v>
      </c>
      <c r="G73" s="31" t="s">
        <v>210</v>
      </c>
      <c r="H73" s="33" t="s">
        <v>208</v>
      </c>
      <c r="I73" s="34" t="s">
        <v>210</v>
      </c>
    </row>
    <row r="74" spans="2:9">
      <c r="B74" s="27" t="s">
        <v>237</v>
      </c>
      <c r="C74" s="27" t="s">
        <v>238</v>
      </c>
      <c r="D74" s="28"/>
      <c r="E74" s="28"/>
      <c r="F74" s="29">
        <v>100</v>
      </c>
      <c r="G74" s="32">
        <v>3</v>
      </c>
      <c r="H74" s="35">
        <v>100</v>
      </c>
      <c r="I74" s="36">
        <v>1.5</v>
      </c>
    </row>
    <row r="75" spans="2:9">
      <c r="B75" s="27" t="s">
        <v>219</v>
      </c>
      <c r="C75" s="27" t="s">
        <v>55</v>
      </c>
      <c r="D75" s="29">
        <v>95</v>
      </c>
      <c r="E75" s="29">
        <v>5.9</v>
      </c>
      <c r="F75" s="29">
        <v>100.00000000000001</v>
      </c>
      <c r="G75" s="32">
        <v>3</v>
      </c>
      <c r="H75" s="35">
        <v>97.5</v>
      </c>
      <c r="I75" s="36">
        <v>1.4875000000000003</v>
      </c>
    </row>
    <row r="76" spans="2:9">
      <c r="B76" s="27" t="s">
        <v>221</v>
      </c>
      <c r="C76" s="27" t="s">
        <v>61</v>
      </c>
      <c r="D76" s="29">
        <v>98.000000000000014</v>
      </c>
      <c r="E76" s="29">
        <v>5.9600000000000009</v>
      </c>
      <c r="F76" s="29">
        <v>97.5</v>
      </c>
      <c r="G76" s="32">
        <v>2.9749999999999996</v>
      </c>
      <c r="H76" s="35">
        <v>97.250000000000014</v>
      </c>
      <c r="I76" s="36">
        <v>1.4862500000000001</v>
      </c>
    </row>
    <row r="77" spans="2:9">
      <c r="B77" s="27" t="s">
        <v>220</v>
      </c>
      <c r="C77" s="27" t="s">
        <v>58</v>
      </c>
      <c r="D77" s="29">
        <v>97</v>
      </c>
      <c r="E77" s="29">
        <v>5.9399999999999995</v>
      </c>
      <c r="F77" s="29">
        <v>99.000000000000028</v>
      </c>
      <c r="G77" s="32">
        <v>2.99</v>
      </c>
      <c r="H77" s="35">
        <v>97</v>
      </c>
      <c r="I77" s="36">
        <v>1.4850000000000001</v>
      </c>
    </row>
    <row r="78" spans="2:9">
      <c r="B78" s="27" t="s">
        <v>240</v>
      </c>
      <c r="C78" s="27" t="s">
        <v>50</v>
      </c>
      <c r="D78" s="29">
        <v>98</v>
      </c>
      <c r="E78" s="29">
        <v>5.96</v>
      </c>
      <c r="F78" s="29">
        <v>98</v>
      </c>
      <c r="G78" s="32">
        <v>2.9800000000000004</v>
      </c>
      <c r="H78" s="35">
        <v>96.75</v>
      </c>
      <c r="I78" s="36">
        <v>1.4837500000000001</v>
      </c>
    </row>
    <row r="79" spans="2:9">
      <c r="B79" s="27" t="s">
        <v>239</v>
      </c>
      <c r="C79" s="27" t="s">
        <v>47</v>
      </c>
      <c r="D79" s="29">
        <v>98</v>
      </c>
      <c r="E79" s="29">
        <v>5.96</v>
      </c>
      <c r="F79" s="29">
        <v>96.5</v>
      </c>
      <c r="G79" s="32">
        <v>2.9649999999999999</v>
      </c>
      <c r="H79" s="35">
        <v>94</v>
      </c>
      <c r="I79" s="36">
        <v>1.47</v>
      </c>
    </row>
    <row r="80" spans="2:9">
      <c r="B80" s="27" t="s">
        <v>52</v>
      </c>
      <c r="C80" s="27" t="s">
        <v>53</v>
      </c>
      <c r="D80" s="29">
        <v>97.999999999999986</v>
      </c>
      <c r="E80" s="29">
        <v>5.9599999999999991</v>
      </c>
      <c r="F80" s="29">
        <v>99.000000000000028</v>
      </c>
      <c r="G80" s="32">
        <v>2.9900000000000007</v>
      </c>
      <c r="H80" s="35">
        <v>92.5</v>
      </c>
      <c r="I80" s="36">
        <v>1.4624999999999999</v>
      </c>
    </row>
    <row r="81" spans="2:9">
      <c r="B81" s="27" t="s">
        <v>232</v>
      </c>
      <c r="C81" s="27" t="s">
        <v>96</v>
      </c>
      <c r="D81" s="29">
        <v>83.999999999999972</v>
      </c>
      <c r="E81" s="29">
        <v>5.68</v>
      </c>
      <c r="F81" s="29">
        <v>90</v>
      </c>
      <c r="G81" s="32">
        <v>2.8999999999999995</v>
      </c>
      <c r="H81" s="35">
        <v>88.75</v>
      </c>
      <c r="I81" s="36">
        <v>1.4437500000000001</v>
      </c>
    </row>
    <row r="82" spans="2:9">
      <c r="B82" s="27" t="s">
        <v>230</v>
      </c>
      <c r="C82" s="27" t="s">
        <v>93</v>
      </c>
      <c r="D82" s="29">
        <v>85</v>
      </c>
      <c r="E82" s="29">
        <v>5.6999999999999993</v>
      </c>
      <c r="F82" s="29">
        <v>88</v>
      </c>
      <c r="G82" s="32">
        <v>2.8800000000000003</v>
      </c>
      <c r="H82" s="35">
        <v>87.999999999999986</v>
      </c>
      <c r="I82" s="36">
        <v>1.44</v>
      </c>
    </row>
    <row r="83" spans="2:9">
      <c r="B83" s="27" t="s">
        <v>228</v>
      </c>
      <c r="C83" s="27" t="s">
        <v>87</v>
      </c>
      <c r="D83" s="29">
        <v>65.999999999999972</v>
      </c>
      <c r="E83" s="29">
        <v>5.3199999999999994</v>
      </c>
      <c r="F83" s="29">
        <v>82.000000000000014</v>
      </c>
      <c r="G83" s="32">
        <v>2.82</v>
      </c>
      <c r="H83" s="35">
        <v>87.75</v>
      </c>
      <c r="I83" s="36">
        <v>1.4387500000000002</v>
      </c>
    </row>
    <row r="84" spans="2:9">
      <c r="B84" s="27" t="s">
        <v>217</v>
      </c>
      <c r="C84" s="27" t="s">
        <v>32</v>
      </c>
      <c r="D84" s="28"/>
      <c r="E84" s="28"/>
      <c r="F84" s="29">
        <v>89</v>
      </c>
      <c r="G84" s="32">
        <v>2.8900000000000006</v>
      </c>
      <c r="H84" s="35">
        <v>86</v>
      </c>
      <c r="I84" s="36">
        <v>1.4299999999999997</v>
      </c>
    </row>
    <row r="85" spans="2:9">
      <c r="B85" s="27" t="s">
        <v>229</v>
      </c>
      <c r="C85" s="27" t="s">
        <v>90</v>
      </c>
      <c r="D85" s="29">
        <v>81</v>
      </c>
      <c r="E85" s="29">
        <v>5.6199999999999992</v>
      </c>
      <c r="F85" s="29">
        <v>84.499999999999972</v>
      </c>
      <c r="G85" s="32">
        <v>2.8449999999999998</v>
      </c>
      <c r="H85" s="35">
        <v>85.25</v>
      </c>
      <c r="I85" s="36">
        <v>1.42625</v>
      </c>
    </row>
    <row r="86" spans="2:9">
      <c r="B86" s="27" t="s">
        <v>233</v>
      </c>
      <c r="C86" s="27" t="s">
        <v>234</v>
      </c>
      <c r="D86" s="28"/>
      <c r="E86" s="28"/>
      <c r="F86" s="29">
        <v>99</v>
      </c>
      <c r="G86" s="32">
        <v>2.99</v>
      </c>
      <c r="H86" s="35">
        <v>84.500000000000014</v>
      </c>
      <c r="I86" s="36">
        <v>1.4225000000000001</v>
      </c>
    </row>
    <row r="87" spans="2:9">
      <c r="B87" s="27" t="s">
        <v>67</v>
      </c>
      <c r="C87" s="27" t="s">
        <v>68</v>
      </c>
      <c r="D87" s="29">
        <v>79.999999999999972</v>
      </c>
      <c r="E87" s="29">
        <v>5.5999999999999988</v>
      </c>
      <c r="F87" s="29">
        <v>85</v>
      </c>
      <c r="G87" s="32">
        <v>2.85</v>
      </c>
      <c r="H87" s="35">
        <v>84.500000000000014</v>
      </c>
      <c r="I87" s="36">
        <v>1.4225000000000001</v>
      </c>
    </row>
    <row r="88" spans="2:9">
      <c r="B88" s="27" t="s">
        <v>226</v>
      </c>
      <c r="C88" s="27" t="s">
        <v>81</v>
      </c>
      <c r="D88" s="29">
        <v>64.999999999999972</v>
      </c>
      <c r="E88" s="29">
        <v>5.2999999999999989</v>
      </c>
      <c r="F88" s="29">
        <v>84.5</v>
      </c>
      <c r="G88" s="32">
        <v>2.8449999999999998</v>
      </c>
      <c r="H88" s="35">
        <v>84.5</v>
      </c>
      <c r="I88" s="36">
        <v>1.4224999999999999</v>
      </c>
    </row>
    <row r="89" spans="2:9">
      <c r="B89" s="27" t="s">
        <v>218</v>
      </c>
      <c r="C89" s="27" t="s">
        <v>35</v>
      </c>
      <c r="D89" s="28"/>
      <c r="E89" s="28"/>
      <c r="F89" s="29">
        <v>87.000000000000014</v>
      </c>
      <c r="G89" s="32">
        <v>2.87</v>
      </c>
      <c r="H89" s="35">
        <v>84</v>
      </c>
      <c r="I89" s="36">
        <v>1.4200000000000002</v>
      </c>
    </row>
    <row r="90" spans="2:9">
      <c r="B90" s="27" t="s">
        <v>227</v>
      </c>
      <c r="C90" s="27" t="s">
        <v>84</v>
      </c>
      <c r="D90" s="29">
        <v>65.000000000000028</v>
      </c>
      <c r="E90" s="29">
        <v>5.3000000000000007</v>
      </c>
      <c r="F90" s="29">
        <v>72.500000000000014</v>
      </c>
      <c r="G90" s="32">
        <v>2.7250000000000005</v>
      </c>
      <c r="H90" s="35">
        <v>82.5</v>
      </c>
      <c r="I90" s="36">
        <v>1.4125000000000001</v>
      </c>
    </row>
    <row r="91" spans="2:9">
      <c r="B91" s="27" t="s">
        <v>69</v>
      </c>
      <c r="C91" s="27" t="s">
        <v>70</v>
      </c>
      <c r="D91" s="29">
        <v>73.999999999999986</v>
      </c>
      <c r="E91" s="29">
        <v>5.48</v>
      </c>
      <c r="F91" s="29">
        <v>81.000000000000014</v>
      </c>
      <c r="G91" s="32">
        <v>2.81</v>
      </c>
      <c r="H91" s="35">
        <v>81.5</v>
      </c>
      <c r="I91" s="36">
        <v>1.4075</v>
      </c>
    </row>
    <row r="92" spans="2:9">
      <c r="B92" s="27" t="s">
        <v>244</v>
      </c>
      <c r="C92" s="27" t="s">
        <v>64</v>
      </c>
      <c r="D92" s="29">
        <v>70</v>
      </c>
      <c r="E92" s="29">
        <v>5.4</v>
      </c>
      <c r="F92" s="29">
        <v>78</v>
      </c>
      <c r="G92" s="32">
        <v>2.7800000000000002</v>
      </c>
      <c r="H92" s="35">
        <v>80.5</v>
      </c>
      <c r="I92" s="36">
        <v>1.4024999999999999</v>
      </c>
    </row>
    <row r="93" spans="2:9">
      <c r="B93" s="27" t="s">
        <v>223</v>
      </c>
      <c r="C93" s="27" t="s">
        <v>72</v>
      </c>
      <c r="D93" s="29">
        <v>68.999999999999972</v>
      </c>
      <c r="E93" s="29">
        <v>5.379999999999999</v>
      </c>
      <c r="F93" s="29">
        <v>77</v>
      </c>
      <c r="G93" s="32">
        <v>2.7700000000000005</v>
      </c>
      <c r="H93" s="35">
        <v>80</v>
      </c>
      <c r="I93" s="36">
        <v>1.4</v>
      </c>
    </row>
    <row r="94" spans="2:9">
      <c r="B94" s="27" t="s">
        <v>225</v>
      </c>
      <c r="C94" s="27" t="s">
        <v>78</v>
      </c>
      <c r="D94" s="29">
        <v>63.999999999999979</v>
      </c>
      <c r="E94" s="29">
        <v>5.2799999999999994</v>
      </c>
      <c r="F94" s="29">
        <v>71</v>
      </c>
      <c r="G94" s="32">
        <v>2.71</v>
      </c>
      <c r="H94" s="35">
        <v>79</v>
      </c>
      <c r="I94" s="36">
        <v>1.395</v>
      </c>
    </row>
    <row r="95" spans="2:9">
      <c r="B95" s="27" t="s">
        <v>224</v>
      </c>
      <c r="C95" s="27" t="s">
        <v>75</v>
      </c>
      <c r="D95" s="29">
        <v>62.999999999999993</v>
      </c>
      <c r="E95" s="29">
        <v>5.26</v>
      </c>
      <c r="F95" s="29">
        <v>74</v>
      </c>
      <c r="G95" s="32">
        <v>2.74</v>
      </c>
      <c r="H95" s="35">
        <v>77.5</v>
      </c>
      <c r="I95" s="36">
        <v>1.3874999999999997</v>
      </c>
    </row>
    <row r="96" spans="2:9">
      <c r="B96" s="27" t="s">
        <v>216</v>
      </c>
      <c r="C96" s="27" t="s">
        <v>29</v>
      </c>
      <c r="D96" s="28"/>
      <c r="E96" s="28"/>
      <c r="F96" s="29">
        <v>79</v>
      </c>
      <c r="G96" s="32">
        <v>2.79</v>
      </c>
      <c r="H96" s="35">
        <v>73.25</v>
      </c>
      <c r="I96" s="36">
        <v>1.36625</v>
      </c>
    </row>
    <row r="97" spans="2:9">
      <c r="B97" s="27" t="s">
        <v>215</v>
      </c>
      <c r="C97" s="27" t="s">
        <v>26</v>
      </c>
      <c r="D97" s="28"/>
      <c r="E97" s="28"/>
      <c r="F97" s="29">
        <v>74.5</v>
      </c>
      <c r="G97" s="32">
        <v>2.7450000000000001</v>
      </c>
      <c r="H97" s="35">
        <v>69.75</v>
      </c>
      <c r="I97" s="36">
        <v>1.3487499999999999</v>
      </c>
    </row>
    <row r="98" spans="2:9">
      <c r="B98" s="43" t="s">
        <v>235</v>
      </c>
      <c r="C98" s="43" t="s">
        <v>236</v>
      </c>
      <c r="D98" s="44"/>
      <c r="E98" s="44"/>
      <c r="F98" s="45">
        <v>36</v>
      </c>
      <c r="G98" s="46">
        <v>2.36</v>
      </c>
      <c r="H98" s="47">
        <v>30.5</v>
      </c>
      <c r="I98" s="48">
        <v>1.1524999999999999</v>
      </c>
    </row>
    <row r="99" spans="2:9" ht="15" thickBot="1">
      <c r="B99" s="27" t="str">
        <f>'results ret and tot abs'!O23</f>
        <v xml:space="preserve">Prototype 37 </v>
      </c>
      <c r="C99" s="27" t="str">
        <f>'results ret and tot abs'!P23</f>
        <v>Viscose, 2g fibre, thin paper (6,5cm*22cm, 0,5g), 3g fibre mix with 1g guar gum</v>
      </c>
      <c r="D99" s="30">
        <f>'results ret and tot abs'!Q23</f>
        <v>78.000000000000014</v>
      </c>
      <c r="E99" s="30">
        <f>'results ret and tot abs'!R23</f>
        <v>5.5600000000000014</v>
      </c>
      <c r="F99" s="30">
        <f>'results ret and tot abs'!S23</f>
        <v>85</v>
      </c>
      <c r="G99" s="31">
        <f>'results ret and tot abs'!T23</f>
        <v>2.85</v>
      </c>
      <c r="H99" s="54">
        <f>'results ret and tot abs'!U23</f>
        <v>84</v>
      </c>
      <c r="I99" s="55">
        <f>'results ret and tot abs'!V23</f>
        <v>1.42</v>
      </c>
    </row>
  </sheetData>
  <sortState xmlns:xlrd2="http://schemas.microsoft.com/office/spreadsheetml/2017/richdata2" ref="B8:I32">
    <sortCondition descending="1" ref="D8:D32"/>
  </sortState>
  <mergeCells count="12">
    <mergeCell ref="D72:E72"/>
    <mergeCell ref="F72:G72"/>
    <mergeCell ref="H72:I72"/>
    <mergeCell ref="B4:I4"/>
    <mergeCell ref="B38:I38"/>
    <mergeCell ref="B70:I70"/>
    <mergeCell ref="D40:E40"/>
    <mergeCell ref="F40:G40"/>
    <mergeCell ref="H40:I40"/>
    <mergeCell ref="D6:E6"/>
    <mergeCell ref="F6:G6"/>
    <mergeCell ref="H6:I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DF936130C25E4B87DB878FEA9ED466" ma:contentTypeVersion="11" ma:contentTypeDescription="Create a new document." ma:contentTypeScope="" ma:versionID="9a15c0126e6b0829bfb73bfe1fbe6f86">
  <xsd:schema xmlns:xsd="http://www.w3.org/2001/XMLSchema" xmlns:xs="http://www.w3.org/2001/XMLSchema" xmlns:p="http://schemas.microsoft.com/office/2006/metadata/properties" xmlns:ns2="22b3e898-cf3c-4d98-83d6-0264abef3f3f" xmlns:ns3="8e9d04fd-fec2-4095-8fa1-7140b825afb6" targetNamespace="http://schemas.microsoft.com/office/2006/metadata/properties" ma:root="true" ma:fieldsID="263e01f7f9c20118302db88c52b1b50c" ns2:_="" ns3:_="">
    <xsd:import namespace="22b3e898-cf3c-4d98-83d6-0264abef3f3f"/>
    <xsd:import namespace="8e9d04fd-fec2-4095-8fa1-7140b825afb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b3e898-cf3c-4d98-83d6-0264abef3f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c69c912-d684-4cec-8d22-594f3213154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9d04fd-fec2-4095-8fa1-7140b825afb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972c0d4-50cb-4c00-947b-22cb28b8f1cc}" ma:internalName="TaxCatchAll" ma:showField="CatchAllData" ma:web="8e9d04fd-fec2-4095-8fa1-7140b825af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e9d04fd-fec2-4095-8fa1-7140b825afb6" xsi:nil="true"/>
    <lcf76f155ced4ddcb4097134ff3c332f xmlns="22b3e898-cf3c-4d98-83d6-0264abef3f3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24A37C-FDFE-4A50-9F74-9CCBE04EE5FB}"/>
</file>

<file path=customXml/itemProps2.xml><?xml version="1.0" encoding="utf-8"?>
<ds:datastoreItem xmlns:ds="http://schemas.openxmlformats.org/officeDocument/2006/customXml" ds:itemID="{31ED261F-0C1E-44BE-8B05-BF4B461640D5}"/>
</file>

<file path=customXml/itemProps3.xml><?xml version="1.0" encoding="utf-8"?>
<ds:datastoreItem xmlns:ds="http://schemas.openxmlformats.org/officeDocument/2006/customXml" ds:itemID="{A96E4CCE-51FA-461E-B864-FB992B87E6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Florian Didier</dc:creator>
  <cp:keywords/>
  <dc:description/>
  <cp:lastModifiedBy/>
  <cp:revision/>
  <dcterms:created xsi:type="dcterms:W3CDTF">2024-10-29T11:04:11Z</dcterms:created>
  <dcterms:modified xsi:type="dcterms:W3CDTF">2025-08-21T17:25:53Z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0x01010042DF936130C25E4B87DB878FEA9ED466</vt:lpwstr>
  </property>
  <property fmtid="{D5CDD505-2E9C-101B-9397-08002B2CF9AE}" pid="3" name="MediaServiceImageTags">
    <vt:lpwstr/>
  </property>
</Properties>
</file>